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adershipdevelopmentadmin/Desktop/"/>
    </mc:Choice>
  </mc:AlternateContent>
  <xr:revisionPtr revIDLastSave="0" documentId="8_{1B6F2E28-8AC8-194E-B15D-D9CCD90ADEE1}" xr6:coauthVersionLast="47" xr6:coauthVersionMax="47" xr10:uidLastSave="{00000000-0000-0000-0000-000000000000}"/>
  <bookViews>
    <workbookView xWindow="15260" yWindow="500" windowWidth="22940" windowHeight="23640" tabRatio="500" xr2:uid="{00000000-000D-0000-FFFF-FFFF00000000}"/>
  </bookViews>
  <sheets>
    <sheet name="1 Salary Summary" sheetId="1" r:id="rId1"/>
    <sheet name="2 Housing Adjustment" sheetId="2" r:id="rId2"/>
    <sheet name="3 Track Record, Exp, Edn, Siz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jpCmj02V0GMnQ+ab3CshTOFkFENw=="/>
    </ext>
  </extLst>
</workbook>
</file>

<file path=xl/calcChain.xml><?xml version="1.0" encoding="utf-8"?>
<calcChain xmlns="http://schemas.openxmlformats.org/spreadsheetml/2006/main">
  <c r="C13" i="1" l="1"/>
  <c r="E30" i="2" l="1"/>
  <c r="L31" i="1" l="1"/>
  <c r="F31" i="1"/>
  <c r="C36" i="1"/>
  <c r="C17" i="1"/>
  <c r="E42" i="2" l="1"/>
  <c r="E41" i="2"/>
  <c r="E40" i="2"/>
  <c r="E37" i="2"/>
  <c r="E39" i="2"/>
  <c r="E38" i="2"/>
  <c r="E36" i="2"/>
  <c r="E33" i="2"/>
  <c r="E35" i="2"/>
  <c r="E32" i="2"/>
  <c r="E34" i="2"/>
  <c r="E28" i="2"/>
  <c r="E29" i="2"/>
  <c r="E25" i="2"/>
  <c r="E26" i="2"/>
  <c r="E23" i="2"/>
  <c r="E22" i="2"/>
  <c r="E24" i="2"/>
  <c r="E31" i="2"/>
  <c r="E21" i="2"/>
  <c r="E20" i="2"/>
  <c r="E27" i="2"/>
  <c r="E19" i="2"/>
  <c r="F20" i="3"/>
  <c r="F24" i="3"/>
  <c r="F28" i="3"/>
  <c r="F32" i="3"/>
  <c r="F36" i="1" l="1"/>
  <c r="I36" i="1"/>
  <c r="L36" i="1"/>
  <c r="I28" i="3"/>
  <c r="L24" i="3"/>
  <c r="I24" i="3"/>
  <c r="I20" i="3"/>
  <c r="E15" i="2" l="1"/>
  <c r="C14" i="1"/>
  <c r="C15" i="1"/>
  <c r="C16" i="1"/>
  <c r="C19" i="1" l="1"/>
  <c r="C23" i="1" l="1"/>
  <c r="C20" i="1"/>
  <c r="C22" i="1"/>
  <c r="C21" i="1"/>
</calcChain>
</file>

<file path=xl/sharedStrings.xml><?xml version="1.0" encoding="utf-8"?>
<sst xmlns="http://schemas.openxmlformats.org/spreadsheetml/2006/main" count="210" uniqueCount="168">
  <si>
    <t>Track Record, Experience, Education, and Size Adjustments</t>
  </si>
  <si>
    <t>Track Record &amp; Merit</t>
  </si>
  <si>
    <t>Recommended Benefits (in addition to salary)</t>
  </si>
  <si>
    <t>Base Amount</t>
  </si>
  <si>
    <t>RRSP: Church Contributes 5% of Salary</t>
  </si>
  <si>
    <t>Housing Adjustment (see Tab 2 below)</t>
  </si>
  <si>
    <t>Health: Church Covers Fellowship Health Plan</t>
  </si>
  <si>
    <t>Track Record/Merit Adjustment (see Tab 3 below)</t>
  </si>
  <si>
    <t>Experience Adjustment (see Tab 3 below)</t>
  </si>
  <si>
    <t>Holidays: 3-5 weeks annually</t>
  </si>
  <si>
    <t>Education Adjustment (see Tab 3 below)</t>
  </si>
  <si>
    <t>Moving Allowance: One time moving costs covered.</t>
  </si>
  <si>
    <t>Church Size Adjustment (see Tab 3 below)</t>
  </si>
  <si>
    <t>Example 1</t>
  </si>
  <si>
    <t>Example 2</t>
  </si>
  <si>
    <t>Example 3</t>
  </si>
  <si>
    <t>Housing Adjustment: London</t>
  </si>
  <si>
    <t>Housing Adjustment: Mississauga</t>
  </si>
  <si>
    <t>Track Record and Merit:</t>
  </si>
  <si>
    <t>Experience: 20 years</t>
  </si>
  <si>
    <t>Education: Bachelors</t>
  </si>
  <si>
    <t>Education: Masters</t>
  </si>
  <si>
    <t>Education: Doctorate</t>
  </si>
  <si>
    <t>Church Size: 0-100</t>
  </si>
  <si>
    <t>Church Size: 200-400</t>
  </si>
  <si>
    <t>Example 1 Total</t>
  </si>
  <si>
    <t>Example 2 Total</t>
  </si>
  <si>
    <t>Example 3 Total</t>
  </si>
  <si>
    <t>+ Recommended Benefits</t>
  </si>
  <si>
    <t>Raises should consider both cost of living and merit increases.</t>
  </si>
  <si>
    <t xml:space="preserve">Housing prices have increased substantially in the past decade, with price increases of 50-100% in many communities. </t>
  </si>
  <si>
    <t>As a result many churches will need to consider increasing their salary budget to enable a pastor to afford housing.</t>
  </si>
  <si>
    <t>For some churches the suggested salary above will seem higher than expected, in part due to increased housing costs.</t>
  </si>
  <si>
    <t>This salary guide considers the impact of housing costs on Tab 2 below: "Housing Adjustment."</t>
  </si>
  <si>
    <t>This worksheet is intended as a guideline rather than a rule.</t>
  </si>
  <si>
    <t>Please do not hesitate to contact FEB Central if you have further questions.</t>
  </si>
  <si>
    <t>Experience</t>
  </si>
  <si>
    <t>Education</t>
  </si>
  <si>
    <t>Church Size</t>
  </si>
  <si>
    <t>Sliding Scale</t>
  </si>
  <si>
    <t>Bachelors</t>
  </si>
  <si>
    <t>0-100</t>
  </si>
  <si>
    <t xml:space="preserve">Track Record and Merit amount should be assigned on </t>
  </si>
  <si>
    <t>100-200</t>
  </si>
  <si>
    <t>a scale based on past ministry effectiveness and skills.</t>
  </si>
  <si>
    <t>200-400</t>
  </si>
  <si>
    <t>400-800</t>
  </si>
  <si>
    <t>Enter Amount Here:</t>
  </si>
  <si>
    <t>To determine the housing adjustment, locate the city closest to your location.</t>
  </si>
  <si>
    <t>Some communities may need to review realtor.ca to determine their housing adjustment.</t>
  </si>
  <si>
    <t>Median Amounts</t>
  </si>
  <si>
    <t>Community</t>
  </si>
  <si>
    <t>Est House Price</t>
  </si>
  <si>
    <t>Monthly</t>
  </si>
  <si>
    <t>Annual</t>
  </si>
  <si>
    <t>Examples:</t>
  </si>
  <si>
    <t>Sault Ste. Marie*</t>
  </si>
  <si>
    <t>Example 1:</t>
  </si>
  <si>
    <t>Windsor</t>
  </si>
  <si>
    <t>Goderich</t>
  </si>
  <si>
    <t>Belleville</t>
  </si>
  <si>
    <t>Example 2:</t>
  </si>
  <si>
    <t>Huntsville</t>
  </si>
  <si>
    <t>Hamilton</t>
  </si>
  <si>
    <t>Paris</t>
  </si>
  <si>
    <t>Brantford</t>
  </si>
  <si>
    <t>Example 3:</t>
  </si>
  <si>
    <t>Lindsay</t>
  </si>
  <si>
    <t>Woodstock</t>
  </si>
  <si>
    <t>London</t>
  </si>
  <si>
    <t>Markdale</t>
  </si>
  <si>
    <t>Barrie</t>
  </si>
  <si>
    <t>Ottawa</t>
  </si>
  <si>
    <t>Montreal</t>
  </si>
  <si>
    <t>St Catharines</t>
  </si>
  <si>
    <t>Fergus</t>
  </si>
  <si>
    <t>Guelph</t>
  </si>
  <si>
    <t>Mississauga</t>
  </si>
  <si>
    <t>Toronto Scarborough</t>
  </si>
  <si>
    <t>Toronto Etobicoke</t>
  </si>
  <si>
    <t>Notes</t>
  </si>
  <si>
    <t>c) All amounts are estimates based on a survey of listings on realtor.ca. You can consult this site for the latest prices in your area.</t>
  </si>
  <si>
    <t>d) Actual amounts for suitable homes will vary.</t>
  </si>
  <si>
    <t>e) Please contact FEB Central if you think the estimates are not accurate for your area.</t>
  </si>
  <si>
    <t>Track Record &amp; Merit: Average</t>
  </si>
  <si>
    <t>Track Record &amp; Merit: Good</t>
  </si>
  <si>
    <t>Track Record &amp; Merit: Excellent</t>
  </si>
  <si>
    <t xml:space="preserve">Education: Doctorate </t>
  </si>
  <si>
    <t>Church Size: 400-800</t>
  </si>
  <si>
    <t>Salary Calculation:</t>
  </si>
  <si>
    <t>Annual Raises and Reviews:</t>
  </si>
  <si>
    <t>The Impact of Rising Housing Costs:</t>
  </si>
  <si>
    <t>Other Notes:</t>
  </si>
  <si>
    <t>Lead</t>
  </si>
  <si>
    <t>Senior Associate</t>
  </si>
  <si>
    <t>Middle Associate</t>
  </si>
  <si>
    <t>Junior Associate</t>
  </si>
  <si>
    <t>Pre-Associate</t>
  </si>
  <si>
    <t>Housing Adjustment: Guelph</t>
  </si>
  <si>
    <t>Experience: 5 years</t>
  </si>
  <si>
    <t>Experience: 4 years</t>
  </si>
  <si>
    <t>Level: Lead Pastor</t>
  </si>
  <si>
    <t>Level: Junior Associate</t>
  </si>
  <si>
    <t>Level: Middle Associate</t>
  </si>
  <si>
    <t>Housing Adjustment: Ottawa</t>
  </si>
  <si>
    <t>Level: Senior Associate</t>
  </si>
  <si>
    <t>Please use the following Salary Recommendations as a Guideline for determining an appropriate Salary.</t>
  </si>
  <si>
    <t>Staff should be reviewed annually based on a job description and previously agreed-upon annual goals.</t>
  </si>
  <si>
    <t>Some staff salaries may be much lower than these guidelines suggest, warranting a larger-than-normal one-time increase.</t>
  </si>
  <si>
    <t>Example 4 Total</t>
  </si>
  <si>
    <t>Example 1 - Lead Pastor, Church of 90 in Mississauga</t>
  </si>
  <si>
    <t>Study Leave: One week annually</t>
  </si>
  <si>
    <t>Halton Region</t>
  </si>
  <si>
    <t>Cambridge &amp; KW</t>
  </si>
  <si>
    <t>Ajax-Whitby-Oshawa</t>
  </si>
  <si>
    <t>Based on an average 3br Townhouse or House</t>
  </si>
  <si>
    <t>a) Housing Costs are based on an average 3br Townhouse or House, Mortgage+Util+Property Tax</t>
  </si>
  <si>
    <t>Years 0-15</t>
  </si>
  <si>
    <t>No Adjustment after year 15</t>
  </si>
  <si>
    <t>Experience: 10 years</t>
  </si>
  <si>
    <t>Personal Development: Church Provides 3-5% of Salary</t>
  </si>
  <si>
    <t>Lead &amp; Associate Levels</t>
  </si>
  <si>
    <t>-Each church will need to decide which category best matches the level of responsibilty for their Associate Staff.</t>
  </si>
  <si>
    <r>
      <t xml:space="preserve">-The salary grid has 5 categories: </t>
    </r>
    <r>
      <rPr>
        <i/>
        <sz val="12"/>
        <color theme="1"/>
        <rFont val="Calibri"/>
        <family val="2"/>
        <scheme val="minor"/>
      </rPr>
      <t>Lead Pastor, Senior Associate, Middle Associate, Junior Associate, and Pre-Associate.</t>
    </r>
  </si>
  <si>
    <t xml:space="preserve">FEB CENTRAL                </t>
  </si>
  <si>
    <t>Salary Summary</t>
  </si>
  <si>
    <t>FEB CENTRAL</t>
  </si>
  <si>
    <t>Example 4</t>
  </si>
  <si>
    <t xml:space="preserve">may need to be increased, to achieve a salary </t>
  </si>
  <si>
    <t>that is appropriate to the amount of responsibilty</t>
  </si>
  <si>
    <t>and the level of skill required for the role.</t>
  </si>
  <si>
    <t>in larger churches, the Church Size Adjustment above</t>
  </si>
  <si>
    <t>Example 2 - Youth Pastor, Church of 350 in Guelph</t>
  </si>
  <si>
    <t>Example 3 - Discipleship Pastor, Church of 250 in London</t>
  </si>
  <si>
    <t>Example 4 - Executive Pastor, Church of 750 in Ottawa</t>
  </si>
  <si>
    <r>
      <rPr>
        <b/>
        <i/>
        <sz val="12"/>
        <color theme="1"/>
        <rFont val="Calibri"/>
        <family val="2"/>
        <scheme val="minor"/>
      </rPr>
      <t>Note 1:</t>
    </r>
    <r>
      <rPr>
        <i/>
        <sz val="12"/>
        <color theme="1"/>
        <rFont val="Calibri"/>
        <family val="2"/>
        <scheme val="minor"/>
      </rPr>
      <t xml:space="preserve"> For </t>
    </r>
    <r>
      <rPr>
        <b/>
        <i/>
        <sz val="12"/>
        <color theme="1"/>
        <rFont val="Calibri"/>
        <family val="2"/>
        <scheme val="minor"/>
      </rPr>
      <t>Lead Pastors</t>
    </r>
    <r>
      <rPr>
        <i/>
        <sz val="12"/>
        <color theme="1"/>
        <rFont val="Calibri"/>
        <family val="2"/>
        <scheme val="minor"/>
      </rPr>
      <t xml:space="preserve"> and </t>
    </r>
    <r>
      <rPr>
        <b/>
        <i/>
        <sz val="12"/>
        <color theme="1"/>
        <rFont val="Calibri"/>
        <family val="2"/>
        <scheme val="minor"/>
      </rPr>
      <t>Senior Associate Pastors</t>
    </r>
  </si>
  <si>
    <t>LEAD PASTOR and ASSOCIATE STAFF SALARY GUIDE</t>
  </si>
  <si>
    <t xml:space="preserve">LEAD PASTOR and ASSOCIATE STAFF SALARY GUIDE                         </t>
  </si>
  <si>
    <t>Housing Adjustment, Selected Communities</t>
  </si>
  <si>
    <t xml:space="preserve">LEAD PASTOR and ASSOCIATE STAFF SALARY GUIDE       </t>
  </si>
  <si>
    <t>$0-$7200</t>
  </si>
  <si>
    <t>$575/year</t>
  </si>
  <si>
    <t>$0-$8,625</t>
  </si>
  <si>
    <t>800-1200</t>
  </si>
  <si>
    <t>1200+</t>
  </si>
  <si>
    <t>$0-$7,200</t>
  </si>
  <si>
    <t>Experience: 5 years (5x575)</t>
  </si>
  <si>
    <t>Experience: 4 years (4x575)</t>
  </si>
  <si>
    <t>Experience: 10 years (10x575)</t>
  </si>
  <si>
    <t>Experience: 20 years (15x575)</t>
  </si>
  <si>
    <t>$0-$15,000</t>
  </si>
  <si>
    <t>b) Monthly Carrying Costs are based approximately on 10% down, 5.24% mortgage rate, 25yrs, $375util, $375property tax</t>
  </si>
  <si>
    <t>November-December 2022 Estimates based on Realtor.ca Listings</t>
  </si>
  <si>
    <t>January, 2023</t>
  </si>
  <si>
    <t>2023 Adjustment</t>
  </si>
  <si>
    <t>Church Size: 800-1200</t>
  </si>
  <si>
    <t xml:space="preserve">Note that in 2022, the monthly mortgage costs rose as interest rates increased, while overall housing prices decreased. </t>
  </si>
  <si>
    <t>The Calculation starts with a Base Amount of $69,000 and then considers geography, experience, track record and other factors.</t>
  </si>
  <si>
    <t>Enter the variables on Tabs 2 &amp; 3 in the YELLOW highlighted boxes which will link to the GRAY and BLUE highlighted boxes below.</t>
  </si>
  <si>
    <r>
      <t xml:space="preserve">Use the Tabs below to access the </t>
    </r>
    <r>
      <rPr>
        <b/>
        <sz val="12"/>
        <color theme="1"/>
        <rFont val="Calibri"/>
        <family val="2"/>
        <scheme val="minor"/>
      </rPr>
      <t>Housing Adjustment Sheet</t>
    </r>
    <r>
      <rPr>
        <sz val="12"/>
        <color theme="1"/>
        <rFont val="Calibri"/>
        <family val="2"/>
        <scheme val="minor"/>
      </rPr>
      <t xml:space="preserve"> as well as </t>
    </r>
    <r>
      <rPr>
        <b/>
        <sz val="12"/>
        <color theme="1"/>
        <rFont val="Calibri"/>
        <family val="2"/>
        <scheme val="minor"/>
      </rPr>
      <t>Track Record, Experience, Education and Size</t>
    </r>
    <r>
      <rPr>
        <sz val="12"/>
        <color theme="1"/>
        <rFont val="Calibri"/>
        <family val="2"/>
        <scheme val="minor"/>
      </rPr>
      <t xml:space="preserve"> Sheet.</t>
    </r>
  </si>
  <si>
    <t>TRACK RECORD ADJUSTMENT</t>
  </si>
  <si>
    <t>EXPERIENCE ADJUSTMENT</t>
  </si>
  <si>
    <t>EDUCATION ADJUSTMENT</t>
  </si>
  <si>
    <t>SIZE ADJUSTMENT</t>
  </si>
  <si>
    <t>$0-$3,900</t>
  </si>
  <si>
    <t>Masters</t>
  </si>
  <si>
    <t>Doctorate</t>
  </si>
  <si>
    <t>Paying staff adequately is biblical (see 1 Tim. 5:17-18) and encourages long-term ministry.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</si>
</sst>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_-;\-&quot;$&quot;* #,##0_-;_-&quot;$&quot;* &quot;-&quot;??_-;_-@"/>
    <numFmt numFmtId="165" formatCode="_(&quot;$&quot;* #,##0_);_(&quot;$&quot;* \(#,##0\);_(&quot;$&quot;* &quot;-&quot;??_);_(@_)"/>
    <numFmt numFmtId="166" formatCode="_(&quot;$&quot;* #,##0.0_);_(&quot;$&quot;* \(#,##0.0\);_(&quot;$&quot;* &quot;-&quot;?_);_(@_)"/>
  </numFmts>
  <fonts count="39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 (Body)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FFB4"/>
        <bgColor indexed="64"/>
      </patternFill>
    </fill>
    <fill>
      <patternFill patternType="solid">
        <fgColor rgb="FFFEFFB4"/>
        <bgColor rgb="FFFFFF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D4D4D4"/>
      </bottom>
      <diagonal/>
    </border>
    <border>
      <left/>
      <right style="thin">
        <color rgb="FFD4D4D4"/>
      </right>
      <top/>
      <bottom style="medium">
        <color indexed="6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/>
      <top style="thin">
        <color rgb="FFD4D4D4"/>
      </top>
      <bottom style="thin">
        <color rgb="FFD4D4D4"/>
      </bottom>
      <diagonal/>
    </border>
    <border>
      <left/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/>
      <top/>
      <bottom/>
      <diagonal/>
    </border>
    <border>
      <left style="thin">
        <color rgb="FFD4D4D4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/>
      <bottom style="thin">
        <color rgb="FFD4D4D4"/>
      </bottom>
      <diagonal/>
    </border>
    <border>
      <left style="medium">
        <color theme="1"/>
      </left>
      <right style="medium">
        <color theme="1"/>
      </right>
      <top style="thin">
        <color rgb="FFD4D4D4"/>
      </top>
      <bottom style="thin">
        <color rgb="FFD4D4D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rgb="FFD4D4D4"/>
      </bottom>
      <diagonal/>
    </border>
    <border>
      <left/>
      <right style="thin">
        <color rgb="FFD4D4D4"/>
      </right>
      <top/>
      <bottom/>
      <diagonal/>
    </border>
    <border>
      <left style="thin">
        <color rgb="FFD4D4D4"/>
      </left>
      <right/>
      <top style="thin">
        <color rgb="FFD4D4D4"/>
      </top>
      <bottom style="medium">
        <color theme="1"/>
      </bottom>
      <diagonal/>
    </border>
  </borders>
  <cellStyleXfs count="3">
    <xf numFmtId="0" fontId="0" fillId="0" borderId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131">
    <xf numFmtId="0" fontId="0" fillId="0" borderId="0" xfId="0"/>
    <xf numFmtId="0" fontId="13" fillId="0" borderId="0" xfId="0" applyFont="1"/>
    <xf numFmtId="0" fontId="14" fillId="0" borderId="0" xfId="0" applyFont="1"/>
    <xf numFmtId="164" fontId="15" fillId="0" borderId="0" xfId="0" applyNumberFormat="1" applyFont="1"/>
    <xf numFmtId="0" fontId="16" fillId="0" borderId="0" xfId="0" applyFo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/>
    <xf numFmtId="0" fontId="19" fillId="0" borderId="0" xfId="0" applyFont="1"/>
    <xf numFmtId="164" fontId="11" fillId="0" borderId="0" xfId="0" applyNumberFormat="1" applyFont="1"/>
    <xf numFmtId="0" fontId="23" fillId="0" borderId="0" xfId="0" applyFont="1"/>
    <xf numFmtId="0" fontId="23" fillId="0" borderId="0" xfId="0" quotePrefix="1" applyFont="1"/>
    <xf numFmtId="0" fontId="10" fillId="0" borderId="0" xfId="0" applyFont="1"/>
    <xf numFmtId="164" fontId="10" fillId="0" borderId="0" xfId="0" applyNumberFormat="1" applyFont="1"/>
    <xf numFmtId="0" fontId="23" fillId="2" borderId="0" xfId="0" quotePrefix="1" applyFont="1" applyFill="1"/>
    <xf numFmtId="9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44" fontId="11" fillId="3" borderId="1" xfId="1" applyFont="1" applyFill="1" applyBorder="1"/>
    <xf numFmtId="0" fontId="8" fillId="0" borderId="0" xfId="0" applyFont="1"/>
    <xf numFmtId="0" fontId="7" fillId="0" borderId="0" xfId="0" applyFont="1"/>
    <xf numFmtId="0" fontId="30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/>
    <xf numFmtId="165" fontId="10" fillId="0" borderId="0" xfId="1" applyNumberFormat="1" applyFont="1" applyFill="1"/>
    <xf numFmtId="165" fontId="23" fillId="0" borderId="0" xfId="1" applyNumberFormat="1" applyFont="1" applyFill="1"/>
    <xf numFmtId="0" fontId="19" fillId="0" borderId="4" xfId="0" applyFont="1" applyBorder="1"/>
    <xf numFmtId="0" fontId="11" fillId="0" borderId="5" xfId="0" applyFont="1" applyBorder="1"/>
    <xf numFmtId="0" fontId="19" fillId="2" borderId="5" xfId="0" applyFont="1" applyFill="1" applyBorder="1" applyAlignment="1">
      <alignment horizontal="left"/>
    </xf>
    <xf numFmtId="0" fontId="11" fillId="2" borderId="5" xfId="0" applyFont="1" applyFill="1" applyBorder="1"/>
    <xf numFmtId="0" fontId="19" fillId="0" borderId="5" xfId="0" applyFont="1" applyBorder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1" fillId="0" borderId="7" xfId="0" applyFont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9" fillId="0" borderId="6" xfId="0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9" fillId="0" borderId="0" xfId="0" applyFont="1"/>
    <xf numFmtId="0" fontId="11" fillId="0" borderId="6" xfId="0" applyFont="1" applyBorder="1"/>
    <xf numFmtId="9" fontId="23" fillId="0" borderId="7" xfId="0" applyNumberFormat="1" applyFont="1" applyBorder="1" applyAlignment="1">
      <alignment horizontal="right"/>
    </xf>
    <xf numFmtId="0" fontId="11" fillId="0" borderId="8" xfId="0" applyFont="1" applyBorder="1"/>
    <xf numFmtId="0" fontId="11" fillId="0" borderId="9" xfId="0" applyFont="1" applyBorder="1"/>
    <xf numFmtId="9" fontId="23" fillId="0" borderId="9" xfId="0" applyNumberFormat="1" applyFont="1" applyBorder="1" applyAlignment="1">
      <alignment horizontal="right"/>
    </xf>
    <xf numFmtId="0" fontId="9" fillId="0" borderId="9" xfId="0" applyFont="1" applyBorder="1"/>
    <xf numFmtId="9" fontId="23" fillId="0" borderId="10" xfId="0" applyNumberFormat="1" applyFont="1" applyBorder="1" applyAlignment="1">
      <alignment horizontal="right"/>
    </xf>
    <xf numFmtId="0" fontId="20" fillId="0" borderId="0" xfId="0" applyFont="1"/>
    <xf numFmtId="0" fontId="28" fillId="5" borderId="6" xfId="0" applyFont="1" applyFill="1" applyBorder="1" applyAlignment="1">
      <alignment horizontal="right"/>
    </xf>
    <xf numFmtId="164" fontId="22" fillId="5" borderId="2" xfId="0" applyNumberFormat="1" applyFont="1" applyFill="1" applyBorder="1"/>
    <xf numFmtId="0" fontId="29" fillId="5" borderId="6" xfId="0" applyFont="1" applyFill="1" applyBorder="1" applyAlignment="1">
      <alignment horizontal="right"/>
    </xf>
    <xf numFmtId="164" fontId="19" fillId="5" borderId="3" xfId="0" applyNumberFormat="1" applyFont="1" applyFill="1" applyBorder="1"/>
    <xf numFmtId="0" fontId="8" fillId="5" borderId="0" xfId="0" applyFont="1" applyFill="1"/>
    <xf numFmtId="9" fontId="10" fillId="5" borderId="0" xfId="2" applyFont="1" applyFill="1"/>
    <xf numFmtId="9" fontId="8" fillId="5" borderId="0" xfId="2" applyFont="1" applyFill="1"/>
    <xf numFmtId="165" fontId="20" fillId="0" borderId="0" xfId="1" applyNumberFormat="1" applyFont="1" applyFill="1"/>
    <xf numFmtId="164" fontId="23" fillId="0" borderId="0" xfId="0" applyNumberFormat="1" applyFont="1"/>
    <xf numFmtId="0" fontId="24" fillId="0" borderId="0" xfId="0" applyFont="1"/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4" fontId="35" fillId="0" borderId="0" xfId="0" applyNumberFormat="1" applyFont="1" applyAlignment="1">
      <alignment vertical="center"/>
    </xf>
    <xf numFmtId="164" fontId="33" fillId="0" borderId="0" xfId="0" applyNumberFormat="1" applyFont="1" applyAlignment="1">
      <alignment vertical="center"/>
    </xf>
    <xf numFmtId="166" fontId="11" fillId="0" borderId="0" xfId="0" applyNumberFormat="1" applyFont="1"/>
    <xf numFmtId="0" fontId="36" fillId="4" borderId="0" xfId="0" applyFont="1" applyFill="1"/>
    <xf numFmtId="0" fontId="19" fillId="4" borderId="0" xfId="0" applyFont="1" applyFill="1"/>
    <xf numFmtId="0" fontId="37" fillId="4" borderId="0" xfId="0" applyFont="1" applyFill="1"/>
    <xf numFmtId="0" fontId="11" fillId="4" borderId="0" xfId="0" applyFont="1" applyFill="1"/>
    <xf numFmtId="0" fontId="31" fillId="5" borderId="0" xfId="0" applyFont="1" applyFill="1" applyAlignment="1">
      <alignment vertical="center"/>
    </xf>
    <xf numFmtId="0" fontId="31" fillId="6" borderId="0" xfId="0" applyFont="1" applyFill="1" applyAlignment="1">
      <alignment horizontal="left"/>
    </xf>
    <xf numFmtId="0" fontId="31" fillId="6" borderId="0" xfId="0" applyFont="1" applyFill="1" applyAlignment="1">
      <alignment horizontal="left" vertical="top"/>
    </xf>
    <xf numFmtId="165" fontId="16" fillId="0" borderId="2" xfId="1" applyNumberFormat="1" applyFont="1" applyFill="1" applyBorder="1" applyAlignment="1">
      <alignment horizontal="left"/>
    </xf>
    <xf numFmtId="0" fontId="15" fillId="0" borderId="0" xfId="0" applyFont="1" applyAlignment="1">
      <alignment horizontal="right"/>
    </xf>
    <xf numFmtId="165" fontId="16" fillId="0" borderId="2" xfId="1" quotePrefix="1" applyNumberFormat="1" applyFont="1" applyFill="1" applyBorder="1" applyAlignment="1">
      <alignment horizontal="right"/>
    </xf>
    <xf numFmtId="0" fontId="38" fillId="0" borderId="0" xfId="0" applyFont="1"/>
    <xf numFmtId="0" fontId="11" fillId="5" borderId="0" xfId="0" applyFont="1" applyFill="1"/>
    <xf numFmtId="0" fontId="31" fillId="5" borderId="0" xfId="0" quotePrefix="1" applyFont="1" applyFill="1"/>
    <xf numFmtId="0" fontId="4" fillId="0" borderId="0" xfId="0" applyFont="1"/>
    <xf numFmtId="0" fontId="4" fillId="0" borderId="0" xfId="0" applyFont="1" applyAlignment="1">
      <alignment horizontal="right"/>
    </xf>
    <xf numFmtId="9" fontId="10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44" fontId="0" fillId="0" borderId="0" xfId="1" applyFont="1"/>
    <xf numFmtId="0" fontId="2" fillId="0" borderId="0" xfId="0" applyFont="1"/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/>
    <xf numFmtId="164" fontId="15" fillId="0" borderId="0" xfId="0" applyNumberFormat="1" applyFont="1" applyFill="1"/>
    <xf numFmtId="0" fontId="11" fillId="0" borderId="12" xfId="0" applyFont="1" applyBorder="1"/>
    <xf numFmtId="0" fontId="20" fillId="0" borderId="16" xfId="0" applyFont="1" applyFill="1" applyBorder="1" applyAlignment="1"/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15" xfId="0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horizontal="left" vertical="top"/>
    </xf>
    <xf numFmtId="0" fontId="0" fillId="5" borderId="0" xfId="0" applyFill="1"/>
    <xf numFmtId="0" fontId="11" fillId="0" borderId="17" xfId="0" applyFont="1" applyBorder="1"/>
    <xf numFmtId="9" fontId="11" fillId="5" borderId="0" xfId="0" applyNumberFormat="1" applyFont="1" applyFill="1" applyAlignment="1">
      <alignment horizontal="center"/>
    </xf>
    <xf numFmtId="0" fontId="0" fillId="0" borderId="18" xfId="0" applyFill="1" applyBorder="1"/>
    <xf numFmtId="165" fontId="15" fillId="6" borderId="18" xfId="1" applyNumberFormat="1" applyFont="1" applyFill="1" applyBorder="1"/>
    <xf numFmtId="165" fontId="15" fillId="6" borderId="19" xfId="1" applyNumberFormat="1" applyFont="1" applyFill="1" applyBorder="1"/>
    <xf numFmtId="165" fontId="15" fillId="6" borderId="22" xfId="1" applyNumberFormat="1" applyFont="1" applyFill="1" applyBorder="1"/>
    <xf numFmtId="165" fontId="13" fillId="6" borderId="22" xfId="1" applyNumberFormat="1" applyFont="1" applyFill="1" applyBorder="1"/>
    <xf numFmtId="165" fontId="17" fillId="7" borderId="2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25" fillId="7" borderId="2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4" fillId="6" borderId="23" xfId="0" applyFont="1" applyFill="1" applyBorder="1" applyAlignment="1">
      <alignment horizontal="right"/>
    </xf>
    <xf numFmtId="0" fontId="0" fillId="0" borderId="24" xfId="0" applyBorder="1"/>
    <xf numFmtId="0" fontId="0" fillId="0" borderId="25" xfId="0" applyFill="1" applyBorder="1"/>
    <xf numFmtId="0" fontId="0" fillId="0" borderId="16" xfId="0" applyBorder="1"/>
    <xf numFmtId="0" fontId="10" fillId="0" borderId="24" xfId="0" applyFont="1" applyBorder="1"/>
    <xf numFmtId="0" fontId="10" fillId="0" borderId="11" xfId="0" applyFont="1" applyBorder="1"/>
    <xf numFmtId="164" fontId="4" fillId="6" borderId="20" xfId="0" applyNumberFormat="1" applyFont="1" applyFill="1" applyBorder="1" applyAlignment="1">
      <alignment horizontal="right"/>
    </xf>
    <xf numFmtId="0" fontId="7" fillId="0" borderId="24" xfId="0" applyFont="1" applyBorder="1"/>
    <xf numFmtId="0" fontId="4" fillId="6" borderId="20" xfId="0" applyFont="1" applyFill="1" applyBorder="1"/>
    <xf numFmtId="0" fontId="10" fillId="0" borderId="21" xfId="0" applyFont="1" applyBorder="1"/>
    <xf numFmtId="164" fontId="10" fillId="6" borderId="21" xfId="0" applyNumberFormat="1" applyFont="1" applyFill="1" applyBorder="1" applyAlignment="1">
      <alignment horizontal="right"/>
    </xf>
    <xf numFmtId="164" fontId="10" fillId="6" borderId="20" xfId="0" applyNumberFormat="1" applyFont="1" applyFill="1" applyBorder="1"/>
    <xf numFmtId="164" fontId="10" fillId="6" borderId="21" xfId="0" applyNumberFormat="1" applyFont="1" applyFill="1" applyBorder="1"/>
    <xf numFmtId="0" fontId="1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EFFB4"/>
      <color rgb="FFD4D4D4"/>
      <color rgb="FF0079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100310</xdr:colOff>
      <xdr:row>1</xdr:row>
      <xdr:rowOff>63500</xdr:rowOff>
    </xdr:from>
    <xdr:to>
      <xdr:col>7</xdr:col>
      <xdr:colOff>3026827</xdr:colOff>
      <xdr:row>3</xdr:row>
      <xdr:rowOff>304799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595858-B3F9-3941-8AF7-7289C32BB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7310" y="63500"/>
          <a:ext cx="2926517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B2:AA1008"/>
  <sheetViews>
    <sheetView tabSelected="1" workbookViewId="0">
      <selection activeCell="E56" sqref="E56"/>
    </sheetView>
  </sheetViews>
  <sheetFormatPr baseColWidth="10" defaultColWidth="11.28515625" defaultRowHeight="15" customHeight="1" x14ac:dyDescent="0.2"/>
  <cols>
    <col min="1" max="1" width="2.7109375" customWidth="1"/>
    <col min="2" max="2" width="38.85546875" customWidth="1"/>
    <col min="3" max="3" width="18.7109375" customWidth="1"/>
    <col min="4" max="4" width="6.5703125" customWidth="1"/>
    <col min="5" max="5" width="29.42578125" customWidth="1"/>
    <col min="6" max="6" width="19.28515625" customWidth="1"/>
    <col min="7" max="7" width="4.28515625" customWidth="1"/>
    <col min="8" max="8" width="34.85546875" customWidth="1"/>
    <col min="9" max="9" width="19.140625" customWidth="1"/>
    <col min="10" max="10" width="4.85546875" customWidth="1"/>
    <col min="11" max="11" width="33.42578125" customWidth="1"/>
    <col min="12" max="12" width="18.7109375" customWidth="1"/>
    <col min="13" max="27" width="10.5703125" customWidth="1"/>
  </cols>
  <sheetData>
    <row r="2" spans="2:12" ht="28" x14ac:dyDescent="0.2">
      <c r="B2" s="70" t="s">
        <v>126</v>
      </c>
      <c r="C2" s="70"/>
      <c r="D2" s="70"/>
      <c r="E2" s="70"/>
      <c r="F2" s="77"/>
      <c r="G2" s="77"/>
      <c r="H2" s="77"/>
      <c r="I2" s="7"/>
      <c r="J2" s="7"/>
      <c r="K2" s="7"/>
      <c r="L2" s="7"/>
    </row>
    <row r="3" spans="2:12" ht="28" x14ac:dyDescent="0.3">
      <c r="B3" s="70" t="s">
        <v>139</v>
      </c>
      <c r="C3" s="70"/>
      <c r="D3" s="70"/>
      <c r="E3" s="70"/>
      <c r="F3" s="78" t="s">
        <v>153</v>
      </c>
      <c r="G3" s="77"/>
      <c r="H3" s="77"/>
      <c r="I3" s="7"/>
      <c r="J3" s="7"/>
      <c r="K3" s="7"/>
      <c r="L3" s="7"/>
    </row>
    <row r="4" spans="2:12" ht="28" x14ac:dyDescent="0.2">
      <c r="B4" s="70" t="s">
        <v>125</v>
      </c>
      <c r="C4" s="70"/>
      <c r="D4" s="70"/>
      <c r="E4" s="70"/>
      <c r="F4" s="77"/>
      <c r="G4" s="77"/>
      <c r="H4" s="77"/>
      <c r="I4" s="7"/>
      <c r="J4" s="7"/>
      <c r="K4" s="7"/>
      <c r="L4" s="7"/>
    </row>
    <row r="5" spans="2:12" s="7" customFormat="1" ht="20" customHeight="1" x14ac:dyDescent="0.3">
      <c r="B5" s="87"/>
      <c r="C5" s="87"/>
      <c r="D5" s="87"/>
    </row>
    <row r="6" spans="2:12" s="7" customFormat="1" ht="15.75" customHeight="1" x14ac:dyDescent="0.2">
      <c r="B6" s="98" t="s">
        <v>106</v>
      </c>
      <c r="C6" s="98"/>
      <c r="D6" s="98"/>
      <c r="E6" s="98"/>
      <c r="F6" s="21"/>
      <c r="G6" s="21"/>
      <c r="H6" s="21"/>
      <c r="I6" s="21"/>
      <c r="J6" s="21"/>
      <c r="K6" s="21"/>
      <c r="L6" s="21"/>
    </row>
    <row r="7" spans="2:12" s="7" customFormat="1" ht="15.75" customHeight="1" x14ac:dyDescent="0.2">
      <c r="B7" s="93" t="s">
        <v>157</v>
      </c>
      <c r="C7" s="93"/>
      <c r="D7" s="93"/>
      <c r="E7" s="94"/>
      <c r="F7" s="22"/>
      <c r="G7" s="22"/>
      <c r="H7" s="22"/>
      <c r="I7" s="22"/>
      <c r="J7" s="22"/>
      <c r="K7" s="22"/>
      <c r="L7" s="22"/>
    </row>
    <row r="8" spans="2:12" s="7" customFormat="1" ht="15.75" customHeight="1" x14ac:dyDescent="0.2">
      <c r="B8" s="95" t="s">
        <v>159</v>
      </c>
      <c r="C8" s="95"/>
      <c r="D8" s="95"/>
      <c r="E8" s="99"/>
      <c r="F8" s="23"/>
      <c r="G8" s="23"/>
      <c r="H8" s="23"/>
      <c r="I8" s="23"/>
      <c r="J8" s="23"/>
      <c r="K8" s="23"/>
      <c r="L8" s="23"/>
    </row>
    <row r="9" spans="2:12" s="7" customFormat="1" ht="15.75" customHeight="1" x14ac:dyDescent="0.2">
      <c r="B9" s="96" t="s">
        <v>158</v>
      </c>
      <c r="C9" s="96"/>
      <c r="D9" s="96"/>
      <c r="E9" s="97"/>
      <c r="F9" s="92"/>
      <c r="G9" s="23"/>
      <c r="H9" s="24"/>
      <c r="I9" s="24"/>
      <c r="J9" s="24"/>
      <c r="K9" s="24"/>
      <c r="L9" s="24"/>
    </row>
    <row r="10" spans="2:12" s="7" customFormat="1" ht="32" customHeight="1" thickBot="1" x14ac:dyDescent="0.25">
      <c r="E10" s="91"/>
      <c r="G10" s="8"/>
      <c r="H10" s="103"/>
    </row>
    <row r="11" spans="2:12" s="7" customFormat="1" ht="15.75" customHeight="1" x14ac:dyDescent="0.2">
      <c r="B11" s="28" t="s">
        <v>89</v>
      </c>
      <c r="C11" s="29"/>
      <c r="D11" s="29"/>
      <c r="E11" s="30" t="s">
        <v>2</v>
      </c>
      <c r="F11" s="31"/>
      <c r="G11" s="32"/>
      <c r="H11" s="35"/>
    </row>
    <row r="12" spans="2:12" s="7" customFormat="1" ht="15.75" customHeight="1" x14ac:dyDescent="0.2">
      <c r="B12" s="42" t="s">
        <v>3</v>
      </c>
      <c r="C12" s="17">
        <v>69000</v>
      </c>
      <c r="E12" s="33" t="s">
        <v>4</v>
      </c>
      <c r="F12" s="34"/>
      <c r="H12" s="35"/>
    </row>
    <row r="13" spans="2:12" s="7" customFormat="1" ht="15.75" customHeight="1" x14ac:dyDescent="0.2">
      <c r="B13" s="42" t="s">
        <v>5</v>
      </c>
      <c r="C13" s="17">
        <f>+'2 Housing Adjustment'!C13</f>
        <v>8400</v>
      </c>
      <c r="E13" s="33" t="s">
        <v>6</v>
      </c>
      <c r="F13" s="34"/>
      <c r="H13" s="35"/>
    </row>
    <row r="14" spans="2:12" s="7" customFormat="1" ht="15.75" customHeight="1" x14ac:dyDescent="0.2">
      <c r="B14" s="42" t="s">
        <v>7</v>
      </c>
      <c r="C14" s="17">
        <f>+'3 Track Record, Exp, Edn, Size'!C16</f>
        <v>4800</v>
      </c>
      <c r="E14" s="36" t="s">
        <v>120</v>
      </c>
      <c r="F14" s="34"/>
      <c r="H14" s="35"/>
    </row>
    <row r="15" spans="2:12" s="7" customFormat="1" ht="15.75" customHeight="1" x14ac:dyDescent="0.2">
      <c r="B15" s="42" t="s">
        <v>8</v>
      </c>
      <c r="C15" s="17">
        <f>+'3 Track Record, Exp, Edn, Size'!F16</f>
        <v>4025</v>
      </c>
      <c r="E15" s="33" t="s">
        <v>9</v>
      </c>
      <c r="F15" s="34"/>
      <c r="H15" s="35"/>
    </row>
    <row r="16" spans="2:12" s="7" customFormat="1" ht="15.75" customHeight="1" x14ac:dyDescent="0.2">
      <c r="B16" s="42" t="s">
        <v>10</v>
      </c>
      <c r="C16" s="17">
        <f>+'3 Track Record, Exp, Edn, Size'!I16</f>
        <v>1300</v>
      </c>
      <c r="E16" s="37" t="s">
        <v>111</v>
      </c>
      <c r="F16" s="34"/>
      <c r="H16" s="35"/>
    </row>
    <row r="17" spans="2:12" s="7" customFormat="1" ht="15.75" customHeight="1" x14ac:dyDescent="0.2">
      <c r="B17" s="42" t="s">
        <v>12</v>
      </c>
      <c r="C17" s="17">
        <f>+'3 Track Record, Exp, Edn, Size'!L16</f>
        <v>6000</v>
      </c>
      <c r="E17" s="33" t="s">
        <v>11</v>
      </c>
      <c r="F17" s="34"/>
      <c r="H17" s="35"/>
    </row>
    <row r="18" spans="2:12" s="7" customFormat="1" ht="15.75" customHeight="1" thickBot="1" x14ac:dyDescent="0.25">
      <c r="B18" s="38"/>
      <c r="D18" s="16"/>
      <c r="E18" s="16"/>
      <c r="F18" s="16"/>
      <c r="G18" s="16"/>
      <c r="H18" s="35"/>
      <c r="I18" s="16"/>
    </row>
    <row r="19" spans="2:12" s="7" customFormat="1" ht="15.75" customHeight="1" thickBot="1" x14ac:dyDescent="0.25">
      <c r="B19" s="50" t="s">
        <v>93</v>
      </c>
      <c r="C19" s="51">
        <f>SUM(C12:C17)</f>
        <v>93525</v>
      </c>
      <c r="D19" s="104">
        <v>1</v>
      </c>
      <c r="E19" s="8" t="s">
        <v>121</v>
      </c>
      <c r="G19" s="16"/>
      <c r="H19" s="35"/>
      <c r="I19" s="16"/>
      <c r="K19" s="18"/>
    </row>
    <row r="20" spans="2:12" s="7" customFormat="1" ht="15.75" customHeight="1" thickBot="1" x14ac:dyDescent="0.25">
      <c r="B20" s="52" t="s">
        <v>94</v>
      </c>
      <c r="C20" s="53">
        <f>C$19*D20</f>
        <v>84172.5</v>
      </c>
      <c r="D20" s="104">
        <v>0.9</v>
      </c>
      <c r="E20" s="39" t="s">
        <v>123</v>
      </c>
      <c r="H20" s="35"/>
      <c r="I20" s="16"/>
      <c r="K20" s="18"/>
    </row>
    <row r="21" spans="2:12" s="7" customFormat="1" ht="15.75" customHeight="1" thickBot="1" x14ac:dyDescent="0.25">
      <c r="B21" s="52" t="s">
        <v>95</v>
      </c>
      <c r="C21" s="53">
        <f>C$19*D21</f>
        <v>74820</v>
      </c>
      <c r="D21" s="104">
        <v>0.8</v>
      </c>
      <c r="E21" s="39" t="s">
        <v>122</v>
      </c>
      <c r="H21" s="35"/>
      <c r="I21" s="16"/>
      <c r="K21" s="18"/>
    </row>
    <row r="22" spans="2:12" s="7" customFormat="1" ht="15.75" customHeight="1" thickBot="1" x14ac:dyDescent="0.25">
      <c r="B22" s="52" t="s">
        <v>96</v>
      </c>
      <c r="C22" s="53">
        <f>C$19*D22</f>
        <v>65467.499999999993</v>
      </c>
      <c r="D22" s="104">
        <v>0.7</v>
      </c>
      <c r="E22" s="40"/>
      <c r="F22" s="18"/>
      <c r="H22" s="35"/>
      <c r="I22" s="15"/>
      <c r="J22" s="15"/>
      <c r="K22" s="18"/>
    </row>
    <row r="23" spans="2:12" s="7" customFormat="1" ht="15.75" customHeight="1" thickBot="1" x14ac:dyDescent="0.25">
      <c r="B23" s="52" t="s">
        <v>97</v>
      </c>
      <c r="C23" s="53">
        <f>C$19*D23</f>
        <v>56115</v>
      </c>
      <c r="D23" s="104">
        <v>0.6</v>
      </c>
      <c r="E23" s="40"/>
      <c r="F23" s="41"/>
      <c r="H23" s="35"/>
      <c r="I23" s="15"/>
      <c r="J23" s="15"/>
    </row>
    <row r="24" spans="2:12" s="7" customFormat="1" ht="15.75" customHeight="1" x14ac:dyDescent="0.2">
      <c r="B24" s="42"/>
      <c r="C24" s="14" t="s">
        <v>28</v>
      </c>
      <c r="E24" s="15"/>
      <c r="F24" s="41"/>
      <c r="H24" s="43"/>
      <c r="I24" s="15"/>
      <c r="J24" s="15"/>
    </row>
    <row r="25" spans="2:12" s="7" customFormat="1" ht="15.75" customHeight="1" thickBot="1" x14ac:dyDescent="0.25">
      <c r="B25" s="44"/>
      <c r="C25" s="45"/>
      <c r="D25" s="45"/>
      <c r="E25" s="46"/>
      <c r="F25" s="47"/>
      <c r="G25" s="45"/>
      <c r="H25" s="48"/>
      <c r="I25" s="15"/>
      <c r="J25" s="15"/>
    </row>
    <row r="26" spans="2:12" s="7" customFormat="1" ht="32" customHeight="1" x14ac:dyDescent="0.2">
      <c r="G26" s="8"/>
    </row>
    <row r="27" spans="2:12" s="60" customFormat="1" ht="29" customHeight="1" x14ac:dyDescent="0.2">
      <c r="B27" s="61" t="s">
        <v>110</v>
      </c>
      <c r="E27" s="62" t="s">
        <v>132</v>
      </c>
      <c r="F27" s="63"/>
      <c r="H27" s="61" t="s">
        <v>133</v>
      </c>
      <c r="I27" s="64"/>
      <c r="K27" s="61" t="s">
        <v>134</v>
      </c>
      <c r="L27" s="64"/>
    </row>
    <row r="28" spans="2:12" s="7" customFormat="1" ht="15.75" customHeight="1" x14ac:dyDescent="0.2">
      <c r="B28" s="12" t="s">
        <v>3</v>
      </c>
      <c r="C28" s="26">
        <v>69000</v>
      </c>
      <c r="E28" s="49" t="s">
        <v>3</v>
      </c>
      <c r="F28" s="26">
        <v>69000</v>
      </c>
      <c r="H28" s="12" t="s">
        <v>3</v>
      </c>
      <c r="I28" s="26">
        <v>69000</v>
      </c>
      <c r="K28" s="12" t="s">
        <v>3</v>
      </c>
      <c r="L28" s="26">
        <v>69000</v>
      </c>
    </row>
    <row r="29" spans="2:12" s="7" customFormat="1" ht="15.75" customHeight="1" x14ac:dyDescent="0.2">
      <c r="B29" s="18" t="s">
        <v>17</v>
      </c>
      <c r="C29" s="26">
        <v>15600</v>
      </c>
      <c r="E29" s="49" t="s">
        <v>98</v>
      </c>
      <c r="F29" s="57">
        <v>8400</v>
      </c>
      <c r="H29" s="18" t="s">
        <v>16</v>
      </c>
      <c r="I29" s="26">
        <v>0</v>
      </c>
      <c r="K29" s="18" t="s">
        <v>104</v>
      </c>
      <c r="L29" s="26">
        <v>-2400</v>
      </c>
    </row>
    <row r="30" spans="2:12" s="7" customFormat="1" ht="15.75" customHeight="1" x14ac:dyDescent="0.2">
      <c r="B30" s="12" t="s">
        <v>18</v>
      </c>
      <c r="C30" s="26">
        <v>2400</v>
      </c>
      <c r="E30" s="49" t="s">
        <v>18</v>
      </c>
      <c r="F30" s="57">
        <v>4800</v>
      </c>
      <c r="H30" s="12" t="s">
        <v>18</v>
      </c>
      <c r="I30" s="26">
        <v>7200</v>
      </c>
      <c r="K30" s="12" t="s">
        <v>18</v>
      </c>
      <c r="L30" s="26">
        <v>4800</v>
      </c>
    </row>
    <row r="31" spans="2:12" s="7" customFormat="1" ht="15.75" customHeight="1" x14ac:dyDescent="0.2">
      <c r="B31" s="18" t="s">
        <v>99</v>
      </c>
      <c r="C31" s="26">
        <v>2875</v>
      </c>
      <c r="E31" s="49" t="s">
        <v>100</v>
      </c>
      <c r="F31" s="57">
        <f>575*4</f>
        <v>2300</v>
      </c>
      <c r="H31" s="19" t="s">
        <v>119</v>
      </c>
      <c r="I31" s="26">
        <v>5750</v>
      </c>
      <c r="K31" s="19" t="s">
        <v>19</v>
      </c>
      <c r="L31" s="26">
        <f>575*15</f>
        <v>8625</v>
      </c>
    </row>
    <row r="32" spans="2:12" s="7" customFormat="1" ht="15.75" customHeight="1" x14ac:dyDescent="0.2">
      <c r="B32" s="12" t="s">
        <v>20</v>
      </c>
      <c r="C32" s="26">
        <v>1300</v>
      </c>
      <c r="E32" s="49" t="s">
        <v>21</v>
      </c>
      <c r="F32" s="57">
        <v>2600</v>
      </c>
      <c r="H32" s="12" t="s">
        <v>22</v>
      </c>
      <c r="I32" s="26">
        <v>3900</v>
      </c>
      <c r="K32" s="19" t="s">
        <v>21</v>
      </c>
      <c r="L32" s="26">
        <v>2600</v>
      </c>
    </row>
    <row r="33" spans="2:27" s="7" customFormat="1" ht="15.75" customHeight="1" x14ac:dyDescent="0.2">
      <c r="B33" s="12" t="s">
        <v>23</v>
      </c>
      <c r="C33" s="26">
        <v>0</v>
      </c>
      <c r="E33" s="49" t="s">
        <v>24</v>
      </c>
      <c r="F33" s="57">
        <v>6000</v>
      </c>
      <c r="H33" s="12" t="s">
        <v>24</v>
      </c>
      <c r="I33" s="26">
        <v>6000</v>
      </c>
      <c r="K33" s="18" t="s">
        <v>88</v>
      </c>
      <c r="L33" s="26">
        <v>9000</v>
      </c>
    </row>
    <row r="34" spans="2:27" s="7" customFormat="1" ht="15.75" customHeight="1" x14ac:dyDescent="0.2">
      <c r="B34" s="54" t="s">
        <v>101</v>
      </c>
      <c r="C34" s="55">
        <v>1</v>
      </c>
      <c r="E34" s="54" t="s">
        <v>102</v>
      </c>
      <c r="F34" s="56">
        <v>0.7</v>
      </c>
      <c r="H34" s="54" t="s">
        <v>103</v>
      </c>
      <c r="I34" s="55">
        <v>0.8</v>
      </c>
      <c r="K34" s="54" t="s">
        <v>105</v>
      </c>
      <c r="L34" s="55">
        <v>0.9</v>
      </c>
    </row>
    <row r="35" spans="2:27" s="7" customFormat="1" ht="15.75" customHeight="1" x14ac:dyDescent="0.2">
      <c r="B35" s="12"/>
      <c r="C35" s="13"/>
      <c r="E35" s="12"/>
      <c r="F35" s="13"/>
      <c r="H35" s="12"/>
      <c r="I35" s="13"/>
      <c r="K35" s="12"/>
      <c r="L35" s="13"/>
    </row>
    <row r="36" spans="2:27" s="7" customFormat="1" ht="15.75" customHeight="1" x14ac:dyDescent="0.2">
      <c r="B36" s="10" t="s">
        <v>25</v>
      </c>
      <c r="C36" s="27">
        <f>SUM(C28:C33)*C34</f>
        <v>91175</v>
      </c>
      <c r="E36" s="10" t="s">
        <v>26</v>
      </c>
      <c r="F36" s="27">
        <f>SUM(F28:F33)*F34</f>
        <v>65169.999999999993</v>
      </c>
      <c r="H36" s="10" t="s">
        <v>27</v>
      </c>
      <c r="I36" s="27">
        <f>SUM(I28:I33)*I34</f>
        <v>73480</v>
      </c>
      <c r="K36" s="10" t="s">
        <v>109</v>
      </c>
      <c r="L36" s="27">
        <f>SUM(L28:L33)*L34</f>
        <v>82462.5</v>
      </c>
    </row>
    <row r="37" spans="2:27" s="7" customFormat="1" ht="15.75" customHeight="1" x14ac:dyDescent="0.2">
      <c r="B37" s="12"/>
      <c r="C37" s="14" t="s">
        <v>28</v>
      </c>
      <c r="E37" s="12"/>
      <c r="F37" s="14" t="s">
        <v>28</v>
      </c>
      <c r="H37" s="12"/>
      <c r="I37" s="14" t="s">
        <v>28</v>
      </c>
      <c r="K37" s="12"/>
      <c r="L37" s="14" t="s">
        <v>28</v>
      </c>
    </row>
    <row r="38" spans="2:27" s="7" customFormat="1" ht="15.75" customHeight="1" x14ac:dyDescent="0.2">
      <c r="B38" s="12"/>
      <c r="C38" s="11"/>
      <c r="F38" s="65"/>
      <c r="I38" s="65"/>
      <c r="L38" s="65"/>
    </row>
    <row r="39" spans="2:27" s="7" customFormat="1" ht="15.75" customHeight="1" x14ac:dyDescent="0.2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s="7" customFormat="1" ht="15.75" customHeight="1" x14ac:dyDescent="0.2">
      <c r="B40" s="8" t="s">
        <v>90</v>
      </c>
      <c r="C40" s="9"/>
    </row>
    <row r="41" spans="2:27" s="7" customFormat="1" ht="15.75" customHeight="1" x14ac:dyDescent="0.2">
      <c r="B41" s="18" t="s">
        <v>107</v>
      </c>
      <c r="C41" s="9"/>
    </row>
    <row r="42" spans="2:27" s="7" customFormat="1" ht="15.75" customHeight="1" x14ac:dyDescent="0.2">
      <c r="B42" s="7" t="s">
        <v>29</v>
      </c>
      <c r="C42" s="9"/>
    </row>
    <row r="43" spans="2:27" s="7" customFormat="1" ht="15.75" customHeight="1" x14ac:dyDescent="0.2">
      <c r="B43" s="18" t="s">
        <v>108</v>
      </c>
      <c r="C43" s="9"/>
    </row>
    <row r="44" spans="2:27" s="7" customFormat="1" ht="15.75" customHeight="1" x14ac:dyDescent="0.2">
      <c r="C44" s="9"/>
    </row>
    <row r="45" spans="2:27" s="7" customFormat="1" ht="15.75" customHeight="1" x14ac:dyDescent="0.2">
      <c r="B45" s="8" t="s">
        <v>91</v>
      </c>
      <c r="C45" s="58"/>
    </row>
    <row r="46" spans="2:27" s="7" customFormat="1" ht="15.75" customHeight="1" x14ac:dyDescent="0.2">
      <c r="B46" s="7" t="s">
        <v>30</v>
      </c>
    </row>
    <row r="47" spans="2:27" s="7" customFormat="1" ht="15.75" customHeight="1" x14ac:dyDescent="0.2">
      <c r="B47" s="7" t="s">
        <v>31</v>
      </c>
    </row>
    <row r="48" spans="2:27" s="7" customFormat="1" ht="15.75" customHeight="1" x14ac:dyDescent="0.2">
      <c r="B48" s="7" t="s">
        <v>32</v>
      </c>
    </row>
    <row r="49" spans="2:2" s="7" customFormat="1" ht="15.75" customHeight="1" x14ac:dyDescent="0.2">
      <c r="B49" s="59" t="s">
        <v>33</v>
      </c>
    </row>
    <row r="50" spans="2:2" s="7" customFormat="1" ht="15.75" customHeight="1" x14ac:dyDescent="0.2">
      <c r="B50" s="86" t="s">
        <v>156</v>
      </c>
    </row>
    <row r="51" spans="2:2" s="7" customFormat="1" ht="15.75" customHeight="1" x14ac:dyDescent="0.2"/>
    <row r="52" spans="2:2" s="7" customFormat="1" ht="15.75" customHeight="1" x14ac:dyDescent="0.2">
      <c r="B52" s="8" t="s">
        <v>92</v>
      </c>
    </row>
    <row r="53" spans="2:2" s="7" customFormat="1" ht="15.75" customHeight="1" x14ac:dyDescent="0.2">
      <c r="B53" s="116" t="s">
        <v>167</v>
      </c>
    </row>
    <row r="54" spans="2:2" s="7" customFormat="1" ht="15.75" customHeight="1" x14ac:dyDescent="0.2">
      <c r="B54" s="7" t="s">
        <v>34</v>
      </c>
    </row>
    <row r="55" spans="2:2" s="7" customFormat="1" ht="15.75" customHeight="1" x14ac:dyDescent="0.2">
      <c r="B55" s="7" t="s">
        <v>35</v>
      </c>
    </row>
    <row r="56" spans="2:2" ht="15.75" customHeight="1" x14ac:dyDescent="0.2"/>
    <row r="57" spans="2:2" ht="15.75" customHeight="1" x14ac:dyDescent="0.2"/>
    <row r="58" spans="2:2" ht="15.75" customHeight="1" x14ac:dyDescent="0.2"/>
    <row r="59" spans="2:2" ht="15.75" customHeight="1" x14ac:dyDescent="0.2"/>
    <row r="60" spans="2:2" ht="15.75" customHeight="1" x14ac:dyDescent="0.2"/>
    <row r="61" spans="2:2" ht="15.75" customHeight="1" x14ac:dyDescent="0.2"/>
    <row r="62" spans="2:2" ht="15.75" customHeight="1" x14ac:dyDescent="0.2"/>
    <row r="63" spans="2:2" ht="15.75" customHeight="1" x14ac:dyDescent="0.2"/>
    <row r="64" spans="2: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5">
    <mergeCell ref="B5:D5"/>
    <mergeCell ref="B7:E7"/>
    <mergeCell ref="B6:E6"/>
    <mergeCell ref="B8:E8"/>
    <mergeCell ref="B9:E9"/>
  </mergeCells>
  <phoneticPr fontId="27" type="noConversion"/>
  <pageMargins left="0.75" right="0.75" top="1" bottom="1" header="0" footer="0"/>
  <pageSetup scale="41" fitToHeight="2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FFB4"/>
    <pageSetUpPr fitToPage="1"/>
  </sheetPr>
  <dimension ref="B2:I1007"/>
  <sheetViews>
    <sheetView workbookViewId="0">
      <selection activeCell="G11" sqref="G11"/>
    </sheetView>
  </sheetViews>
  <sheetFormatPr baseColWidth="10" defaultColWidth="11.28515625" defaultRowHeight="15" customHeight="1" x14ac:dyDescent="0.2"/>
  <cols>
    <col min="1" max="1" width="2.7109375" customWidth="1"/>
    <col min="2" max="2" width="20.42578125" customWidth="1"/>
    <col min="3" max="3" width="14.42578125" customWidth="1"/>
    <col min="4" max="4" width="15.28515625" customWidth="1"/>
    <col min="5" max="5" width="14.42578125" customWidth="1"/>
    <col min="6" max="6" width="14.42578125" style="89" customWidth="1"/>
    <col min="7" max="7" width="12.28515625" customWidth="1"/>
    <col min="8" max="23" width="10.5703125" customWidth="1"/>
  </cols>
  <sheetData>
    <row r="2" spans="2:8" ht="28" x14ac:dyDescent="0.3">
      <c r="B2" s="100" t="s">
        <v>124</v>
      </c>
      <c r="C2" s="101"/>
      <c r="D2" s="101"/>
      <c r="E2" s="101"/>
      <c r="F2" s="101"/>
      <c r="G2" s="102"/>
      <c r="H2" s="89"/>
    </row>
    <row r="3" spans="2:8" ht="28" x14ac:dyDescent="0.2">
      <c r="B3" s="70" t="s">
        <v>136</v>
      </c>
      <c r="C3" s="101"/>
      <c r="D3" s="101"/>
      <c r="E3" s="101"/>
      <c r="F3" s="101"/>
      <c r="G3" s="102"/>
      <c r="H3" s="89"/>
    </row>
    <row r="4" spans="2:8" ht="28" x14ac:dyDescent="0.3">
      <c r="B4" s="100" t="s">
        <v>138</v>
      </c>
      <c r="C4" s="101"/>
      <c r="D4" s="101"/>
      <c r="E4" s="101"/>
      <c r="F4" s="101"/>
      <c r="G4" s="102"/>
      <c r="H4" s="89"/>
    </row>
    <row r="5" spans="2:8" ht="15.75" customHeight="1" x14ac:dyDescent="0.25">
      <c r="B5" s="88"/>
      <c r="C5" s="88"/>
    </row>
    <row r="6" spans="2:8" ht="15.75" customHeight="1" x14ac:dyDescent="0.25">
      <c r="B6" s="6"/>
      <c r="C6" s="6"/>
    </row>
    <row r="7" spans="2:8" ht="15.75" customHeight="1" x14ac:dyDescent="0.2">
      <c r="B7" s="4" t="s">
        <v>115</v>
      </c>
    </row>
    <row r="8" spans="2:8" ht="15.75" customHeight="1" x14ac:dyDescent="0.2">
      <c r="B8" s="1" t="s">
        <v>152</v>
      </c>
    </row>
    <row r="9" spans="2:8" ht="15" customHeight="1" x14ac:dyDescent="0.2">
      <c r="B9" s="1"/>
    </row>
    <row r="10" spans="2:8" ht="15.75" customHeight="1" x14ac:dyDescent="0.2">
      <c r="B10" s="4" t="s">
        <v>48</v>
      </c>
    </row>
    <row r="11" spans="2:8" ht="15.75" customHeight="1" x14ac:dyDescent="0.2">
      <c r="B11" s="4" t="s">
        <v>49</v>
      </c>
    </row>
    <row r="12" spans="2:8" ht="15.75" customHeight="1" thickBot="1" x14ac:dyDescent="0.25"/>
    <row r="13" spans="2:8" ht="16" customHeight="1" thickBot="1" x14ac:dyDescent="0.25">
      <c r="B13" s="111" t="s">
        <v>47</v>
      </c>
      <c r="C13" s="110">
        <v>8400</v>
      </c>
    </row>
    <row r="14" spans="2:8" ht="15.75" customHeight="1" x14ac:dyDescent="0.2"/>
    <row r="15" spans="2:8" ht="15.75" customHeight="1" x14ac:dyDescent="0.2">
      <c r="B15" s="1" t="s">
        <v>50</v>
      </c>
      <c r="C15" s="3">
        <v>600000</v>
      </c>
      <c r="D15" s="3">
        <v>4100</v>
      </c>
      <c r="E15" s="3">
        <f>+D15*12</f>
        <v>49200</v>
      </c>
      <c r="F15" s="90"/>
    </row>
    <row r="16" spans="2:8" ht="15.75" customHeight="1" thickBot="1" x14ac:dyDescent="0.25">
      <c r="E16" s="118"/>
      <c r="F16" s="119"/>
      <c r="G16" s="120"/>
    </row>
    <row r="17" spans="2:9" ht="15.75" customHeight="1" x14ac:dyDescent="0.2">
      <c r="B17" s="2" t="s">
        <v>51</v>
      </c>
      <c r="C17" s="5" t="s">
        <v>52</v>
      </c>
      <c r="D17" s="5" t="s">
        <v>53</v>
      </c>
      <c r="E17" s="5" t="s">
        <v>54</v>
      </c>
      <c r="F17" s="117" t="s">
        <v>154</v>
      </c>
      <c r="H17" s="2" t="s">
        <v>55</v>
      </c>
    </row>
    <row r="18" spans="2:9" ht="15.75" customHeight="1" x14ac:dyDescent="0.2">
      <c r="F18" s="105"/>
      <c r="G18" s="20"/>
    </row>
    <row r="19" spans="2:9" ht="15.75" customHeight="1" thickBot="1" x14ac:dyDescent="0.25">
      <c r="B19" s="1" t="s">
        <v>56</v>
      </c>
      <c r="C19" s="3">
        <v>300000</v>
      </c>
      <c r="D19" s="3">
        <v>2450</v>
      </c>
      <c r="E19" s="3">
        <f t="shared" ref="E19:E42" si="0">+D19*12</f>
        <v>29400</v>
      </c>
      <c r="F19" s="108">
        <v>-16800</v>
      </c>
      <c r="G19" s="85"/>
      <c r="H19" s="4" t="s">
        <v>57</v>
      </c>
    </row>
    <row r="20" spans="2:9" ht="15.75" customHeight="1" thickBot="1" x14ac:dyDescent="0.25">
      <c r="B20" s="1" t="s">
        <v>60</v>
      </c>
      <c r="C20" s="3">
        <v>450000</v>
      </c>
      <c r="D20" s="3">
        <v>3300</v>
      </c>
      <c r="E20" s="3">
        <f t="shared" si="0"/>
        <v>39600</v>
      </c>
      <c r="F20" s="106">
        <v>-9000</v>
      </c>
      <c r="G20" s="85"/>
      <c r="H20" s="1" t="s">
        <v>77</v>
      </c>
      <c r="I20" s="73">
        <v>15600</v>
      </c>
    </row>
    <row r="21" spans="2:9" ht="15.75" customHeight="1" x14ac:dyDescent="0.2">
      <c r="B21" s="1" t="s">
        <v>58</v>
      </c>
      <c r="C21" s="3">
        <v>475000</v>
      </c>
      <c r="D21" s="3">
        <v>3350</v>
      </c>
      <c r="E21" s="3">
        <f t="shared" si="0"/>
        <v>40200</v>
      </c>
      <c r="F21" s="108">
        <v>-7800</v>
      </c>
      <c r="G21" s="85"/>
      <c r="I21" s="74"/>
    </row>
    <row r="22" spans="2:9" ht="15.75" customHeight="1" x14ac:dyDescent="0.2">
      <c r="B22" s="1" t="s">
        <v>74</v>
      </c>
      <c r="C22" s="3">
        <v>500000</v>
      </c>
      <c r="D22" s="3">
        <v>3550</v>
      </c>
      <c r="E22" s="3">
        <f t="shared" si="0"/>
        <v>42600</v>
      </c>
      <c r="F22" s="109">
        <v>-4800</v>
      </c>
      <c r="G22" s="85"/>
      <c r="I22" s="74"/>
    </row>
    <row r="23" spans="2:9" ht="15.75" customHeight="1" thickBot="1" x14ac:dyDescent="0.25">
      <c r="B23" s="1" t="s">
        <v>73</v>
      </c>
      <c r="C23" s="3">
        <v>500000</v>
      </c>
      <c r="D23" s="3">
        <v>3550</v>
      </c>
      <c r="E23" s="3">
        <f t="shared" si="0"/>
        <v>42600</v>
      </c>
      <c r="F23" s="108">
        <v>-4800</v>
      </c>
      <c r="G23" s="85"/>
      <c r="H23" s="4" t="s">
        <v>61</v>
      </c>
      <c r="I23" s="74"/>
    </row>
    <row r="24" spans="2:9" ht="15.75" customHeight="1" thickBot="1" x14ac:dyDescent="0.25">
      <c r="B24" s="1" t="s">
        <v>70</v>
      </c>
      <c r="C24" s="3">
        <v>500000</v>
      </c>
      <c r="D24" s="3">
        <v>3550</v>
      </c>
      <c r="E24" s="3">
        <f t="shared" si="0"/>
        <v>42600</v>
      </c>
      <c r="F24" s="108">
        <v>-4800</v>
      </c>
      <c r="G24" s="85"/>
      <c r="H24" s="1" t="s">
        <v>76</v>
      </c>
      <c r="I24" s="75">
        <v>9600</v>
      </c>
    </row>
    <row r="25" spans="2:9" ht="15.75" customHeight="1" x14ac:dyDescent="0.2">
      <c r="B25" s="1" t="s">
        <v>67</v>
      </c>
      <c r="C25" s="3">
        <v>525000</v>
      </c>
      <c r="D25" s="3">
        <v>3700</v>
      </c>
      <c r="E25" s="3">
        <f t="shared" si="0"/>
        <v>44400</v>
      </c>
      <c r="F25" s="108">
        <v>-3600</v>
      </c>
      <c r="G25" s="85"/>
      <c r="I25" s="74"/>
    </row>
    <row r="26" spans="2:9" ht="15.75" customHeight="1" x14ac:dyDescent="0.2">
      <c r="B26" s="1" t="s">
        <v>68</v>
      </c>
      <c r="C26" s="3">
        <v>550000</v>
      </c>
      <c r="D26" s="3">
        <v>3800</v>
      </c>
      <c r="E26" s="3">
        <f t="shared" si="0"/>
        <v>45600</v>
      </c>
      <c r="F26" s="108">
        <v>-2400</v>
      </c>
      <c r="G26" s="85"/>
      <c r="I26" s="74"/>
    </row>
    <row r="27" spans="2:9" ht="15.75" customHeight="1" thickBot="1" x14ac:dyDescent="0.25">
      <c r="B27" s="1" t="s">
        <v>59</v>
      </c>
      <c r="C27" s="3">
        <v>550000</v>
      </c>
      <c r="D27" s="3">
        <v>3800</v>
      </c>
      <c r="E27" s="3">
        <f t="shared" si="0"/>
        <v>45600</v>
      </c>
      <c r="F27" s="108">
        <v>-2400</v>
      </c>
      <c r="G27" s="85"/>
      <c r="H27" s="4" t="s">
        <v>66</v>
      </c>
      <c r="I27" s="74"/>
    </row>
    <row r="28" spans="2:9" ht="15.75" customHeight="1" thickBot="1" x14ac:dyDescent="0.25">
      <c r="B28" s="1" t="s">
        <v>72</v>
      </c>
      <c r="C28" s="3">
        <v>550000</v>
      </c>
      <c r="D28" s="3">
        <v>3800</v>
      </c>
      <c r="E28" s="3">
        <f t="shared" si="0"/>
        <v>45600</v>
      </c>
      <c r="F28" s="108">
        <v>-2400</v>
      </c>
      <c r="G28" s="85"/>
      <c r="H28" s="1" t="s">
        <v>69</v>
      </c>
      <c r="I28" s="75">
        <v>0</v>
      </c>
    </row>
    <row r="29" spans="2:9" ht="15.75" customHeight="1" x14ac:dyDescent="0.2">
      <c r="B29" s="1" t="s">
        <v>62</v>
      </c>
      <c r="C29" s="3">
        <v>600000</v>
      </c>
      <c r="D29" s="3">
        <v>4100</v>
      </c>
      <c r="E29" s="3">
        <f t="shared" si="0"/>
        <v>49200</v>
      </c>
      <c r="F29" s="108">
        <v>0</v>
      </c>
      <c r="G29" s="85"/>
      <c r="I29" s="74"/>
    </row>
    <row r="30" spans="2:9" ht="15.75" customHeight="1" x14ac:dyDescent="0.2">
      <c r="B30" s="1" t="s">
        <v>65</v>
      </c>
      <c r="C30" s="3">
        <v>600000</v>
      </c>
      <c r="D30" s="3">
        <v>4100</v>
      </c>
      <c r="E30" s="3">
        <f t="shared" si="0"/>
        <v>49200</v>
      </c>
      <c r="F30" s="108">
        <v>0</v>
      </c>
      <c r="G30" s="85"/>
      <c r="I30" s="74"/>
    </row>
    <row r="31" spans="2:9" ht="15.75" customHeight="1" thickBot="1" x14ac:dyDescent="0.25">
      <c r="B31" s="1" t="s">
        <v>69</v>
      </c>
      <c r="C31" s="3">
        <v>600000</v>
      </c>
      <c r="D31" s="3">
        <v>4100</v>
      </c>
      <c r="E31" s="3">
        <f t="shared" si="0"/>
        <v>49200</v>
      </c>
      <c r="F31" s="108">
        <v>0</v>
      </c>
      <c r="G31" s="85"/>
      <c r="H31" s="4" t="s">
        <v>66</v>
      </c>
      <c r="I31" s="74"/>
    </row>
    <row r="32" spans="2:9" ht="15.75" customHeight="1" thickBot="1" x14ac:dyDescent="0.25">
      <c r="B32" s="1" t="s">
        <v>64</v>
      </c>
      <c r="C32" s="3">
        <v>650000</v>
      </c>
      <c r="D32" s="3">
        <v>4350</v>
      </c>
      <c r="E32" s="3">
        <f t="shared" si="0"/>
        <v>52200</v>
      </c>
      <c r="F32" s="108">
        <v>2400</v>
      </c>
      <c r="G32" s="85"/>
      <c r="H32" s="1" t="s">
        <v>72</v>
      </c>
      <c r="I32" s="75">
        <v>-2400</v>
      </c>
    </row>
    <row r="33" spans="2:7" ht="15.75" customHeight="1" x14ac:dyDescent="0.2">
      <c r="B33" s="1" t="s">
        <v>75</v>
      </c>
      <c r="C33" s="3">
        <v>700000</v>
      </c>
      <c r="D33" s="3">
        <v>4600</v>
      </c>
      <c r="E33" s="3">
        <f t="shared" si="0"/>
        <v>55200</v>
      </c>
      <c r="F33" s="108">
        <v>4800</v>
      </c>
      <c r="G33" s="85"/>
    </row>
    <row r="34" spans="2:7" ht="15.75" customHeight="1" x14ac:dyDescent="0.2">
      <c r="B34" s="1" t="s">
        <v>63</v>
      </c>
      <c r="C34" s="3">
        <v>700000</v>
      </c>
      <c r="D34" s="3">
        <v>4600</v>
      </c>
      <c r="E34" s="3">
        <f t="shared" si="0"/>
        <v>55200</v>
      </c>
      <c r="F34" s="108">
        <v>4800</v>
      </c>
      <c r="G34" s="85"/>
    </row>
    <row r="35" spans="2:7" ht="15.75" customHeight="1" x14ac:dyDescent="0.2">
      <c r="B35" s="1" t="s">
        <v>71</v>
      </c>
      <c r="C35" s="3">
        <v>700000</v>
      </c>
      <c r="D35" s="3">
        <v>4600</v>
      </c>
      <c r="E35" s="3">
        <f t="shared" si="0"/>
        <v>55200</v>
      </c>
      <c r="F35" s="108">
        <v>4800</v>
      </c>
      <c r="G35" s="85"/>
    </row>
    <row r="36" spans="2:7" ht="15.75" customHeight="1" x14ac:dyDescent="0.2">
      <c r="B36" s="1" t="s">
        <v>113</v>
      </c>
      <c r="C36" s="3">
        <v>750000</v>
      </c>
      <c r="D36" s="3">
        <v>4900</v>
      </c>
      <c r="E36" s="3">
        <f t="shared" si="0"/>
        <v>58800</v>
      </c>
      <c r="F36" s="108">
        <v>8400</v>
      </c>
      <c r="G36" s="85"/>
    </row>
    <row r="37" spans="2:7" ht="15.75" customHeight="1" x14ac:dyDescent="0.2">
      <c r="B37" s="1" t="s">
        <v>76</v>
      </c>
      <c r="C37" s="3">
        <v>750000</v>
      </c>
      <c r="D37" s="3">
        <v>4900</v>
      </c>
      <c r="E37" s="3">
        <f t="shared" si="0"/>
        <v>58800</v>
      </c>
      <c r="F37" s="108">
        <v>8400</v>
      </c>
      <c r="G37" s="85"/>
    </row>
    <row r="38" spans="2:7" ht="15.75" customHeight="1" x14ac:dyDescent="0.2">
      <c r="B38" s="1" t="s">
        <v>114</v>
      </c>
      <c r="C38" s="3">
        <v>800000</v>
      </c>
      <c r="D38" s="3">
        <v>5150</v>
      </c>
      <c r="E38" s="3">
        <f t="shared" si="0"/>
        <v>61800</v>
      </c>
      <c r="F38" s="108">
        <v>9600</v>
      </c>
      <c r="G38" s="85"/>
    </row>
    <row r="39" spans="2:7" ht="15.75" customHeight="1" x14ac:dyDescent="0.2">
      <c r="B39" s="1" t="s">
        <v>112</v>
      </c>
      <c r="C39" s="3">
        <v>900000</v>
      </c>
      <c r="D39" s="3">
        <v>5700</v>
      </c>
      <c r="E39" s="3">
        <f t="shared" si="0"/>
        <v>68400</v>
      </c>
      <c r="F39" s="108">
        <v>12000</v>
      </c>
      <c r="G39" s="85"/>
    </row>
    <row r="40" spans="2:7" ht="15.75" customHeight="1" x14ac:dyDescent="0.2">
      <c r="B40" s="1" t="s">
        <v>78</v>
      </c>
      <c r="C40" s="3">
        <v>900000</v>
      </c>
      <c r="D40" s="3">
        <v>5700</v>
      </c>
      <c r="E40" s="3">
        <f t="shared" si="0"/>
        <v>68400</v>
      </c>
      <c r="F40" s="108">
        <v>12000</v>
      </c>
      <c r="G40" s="85"/>
    </row>
    <row r="41" spans="2:7" ht="15.75" customHeight="1" x14ac:dyDescent="0.2">
      <c r="B41" s="1" t="s">
        <v>79</v>
      </c>
      <c r="C41" s="3">
        <v>1000000</v>
      </c>
      <c r="D41" s="3">
        <v>6250</v>
      </c>
      <c r="E41" s="3">
        <f t="shared" si="0"/>
        <v>75000</v>
      </c>
      <c r="F41" s="108">
        <v>15600</v>
      </c>
      <c r="G41" s="85"/>
    </row>
    <row r="42" spans="2:7" ht="15.75" customHeight="1" thickBot="1" x14ac:dyDescent="0.25">
      <c r="B42" s="1" t="s">
        <v>77</v>
      </c>
      <c r="C42" s="3">
        <v>1000000</v>
      </c>
      <c r="D42" s="3">
        <v>6250</v>
      </c>
      <c r="E42" s="3">
        <f t="shared" si="0"/>
        <v>75000</v>
      </c>
      <c r="F42" s="107">
        <v>15600</v>
      </c>
      <c r="G42" s="85"/>
    </row>
    <row r="43" spans="2:7" ht="15.75" customHeight="1" x14ac:dyDescent="0.2"/>
    <row r="44" spans="2:7" ht="15.75" customHeight="1" x14ac:dyDescent="0.2"/>
    <row r="45" spans="2:7" ht="15.75" customHeight="1" x14ac:dyDescent="0.2"/>
    <row r="46" spans="2:7" ht="15.75" customHeight="1" x14ac:dyDescent="0.2"/>
    <row r="47" spans="2:7" ht="15.75" customHeight="1" x14ac:dyDescent="0.2"/>
    <row r="48" spans="2:7" ht="15.75" customHeight="1" x14ac:dyDescent="0.2">
      <c r="B48" s="2" t="s">
        <v>80</v>
      </c>
    </row>
    <row r="49" spans="2:2" ht="15.75" customHeight="1" x14ac:dyDescent="0.2">
      <c r="B49" s="1" t="s">
        <v>116</v>
      </c>
    </row>
    <row r="50" spans="2:2" ht="15.75" customHeight="1" x14ac:dyDescent="0.2">
      <c r="B50" s="1" t="s">
        <v>151</v>
      </c>
    </row>
    <row r="51" spans="2:2" ht="15.75" customHeight="1" x14ac:dyDescent="0.2">
      <c r="B51" s="1" t="s">
        <v>81</v>
      </c>
    </row>
    <row r="52" spans="2:2" ht="15.75" customHeight="1" x14ac:dyDescent="0.2">
      <c r="B52" s="1" t="s">
        <v>82</v>
      </c>
    </row>
    <row r="53" spans="2:2" ht="15.75" customHeight="1" x14ac:dyDescent="0.2">
      <c r="B53" s="1" t="s">
        <v>83</v>
      </c>
    </row>
    <row r="54" spans="2:2" ht="15.75" customHeight="1" x14ac:dyDescent="0.2"/>
    <row r="55" spans="2:2" ht="15.75" customHeight="1" x14ac:dyDescent="0.2"/>
    <row r="56" spans="2:2" ht="15.75" customHeight="1" x14ac:dyDescent="0.2"/>
    <row r="57" spans="2:2" ht="15.75" customHeight="1" x14ac:dyDescent="0.2"/>
    <row r="58" spans="2:2" ht="15.75" customHeight="1" x14ac:dyDescent="0.2"/>
    <row r="59" spans="2:2" ht="15.75" customHeight="1" x14ac:dyDescent="0.2"/>
    <row r="60" spans="2:2" ht="15.75" customHeight="1" x14ac:dyDescent="0.2"/>
    <row r="61" spans="2:2" ht="15.75" customHeight="1" x14ac:dyDescent="0.2"/>
    <row r="62" spans="2:2" ht="15.75" customHeight="1" x14ac:dyDescent="0.2"/>
    <row r="63" spans="2:2" ht="15.75" customHeight="1" x14ac:dyDescent="0.2"/>
    <row r="64" spans="2: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sortState xmlns:xlrd2="http://schemas.microsoft.com/office/spreadsheetml/2017/richdata2" ref="B19:F45">
    <sortCondition ref="C19:C45"/>
  </sortState>
  <mergeCells count="1">
    <mergeCell ref="B5:C5"/>
  </mergeCells>
  <pageMargins left="0.75" right="0.75" top="1" bottom="1" header="0" footer="0"/>
  <pageSetup scale="10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FFB4"/>
    <pageSetUpPr fitToPage="1"/>
  </sheetPr>
  <dimension ref="B2:L1008"/>
  <sheetViews>
    <sheetView workbookViewId="0">
      <selection activeCell="H10" sqref="H10"/>
    </sheetView>
  </sheetViews>
  <sheetFormatPr baseColWidth="10" defaultColWidth="11.28515625" defaultRowHeight="15" customHeight="1" x14ac:dyDescent="0.2"/>
  <cols>
    <col min="1" max="1" width="2.7109375" customWidth="1"/>
    <col min="2" max="2" width="38" customWidth="1"/>
    <col min="3" max="3" width="12.140625" customWidth="1"/>
    <col min="4" max="4" width="4" customWidth="1"/>
    <col min="5" max="5" width="25.28515625" customWidth="1"/>
    <col min="6" max="6" width="10.5703125" customWidth="1"/>
    <col min="7" max="7" width="3.7109375" customWidth="1"/>
    <col min="8" max="8" width="24.85546875" customWidth="1"/>
    <col min="9" max="9" width="10.5703125" customWidth="1"/>
    <col min="10" max="10" width="4.28515625" customWidth="1"/>
    <col min="11" max="11" width="21.7109375" customWidth="1"/>
    <col min="12" max="27" width="10.5703125" customWidth="1"/>
  </cols>
  <sheetData>
    <row r="2" spans="2:12" ht="28" x14ac:dyDescent="0.3">
      <c r="B2" s="71" t="s">
        <v>124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ht="28" x14ac:dyDescent="0.3">
      <c r="B3" s="71" t="s">
        <v>137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ht="28" x14ac:dyDescent="0.3">
      <c r="B4" s="71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s="7" customFormat="1" ht="15.75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s="7" customFormat="1" ht="15.75" customHeight="1" x14ac:dyDescent="0.2">
      <c r="B6" s="8" t="s">
        <v>1</v>
      </c>
      <c r="C6" s="122"/>
      <c r="D6" s="12"/>
      <c r="E6" s="8" t="s">
        <v>36</v>
      </c>
      <c r="F6" s="122"/>
      <c r="G6" s="12"/>
      <c r="H6" s="8" t="s">
        <v>37</v>
      </c>
      <c r="I6" s="12"/>
      <c r="J6" s="12"/>
      <c r="K6" s="8" t="s">
        <v>38</v>
      </c>
      <c r="L6" s="81"/>
    </row>
    <row r="7" spans="2:12" s="7" customFormat="1" ht="15.75" customHeight="1" x14ac:dyDescent="0.2">
      <c r="B7" s="121" t="s">
        <v>39</v>
      </c>
      <c r="C7" s="123" t="s">
        <v>140</v>
      </c>
      <c r="D7" s="12"/>
      <c r="E7" s="124" t="s">
        <v>117</v>
      </c>
      <c r="F7" s="125" t="s">
        <v>141</v>
      </c>
      <c r="G7" s="12"/>
      <c r="H7" s="12" t="s">
        <v>40</v>
      </c>
      <c r="I7" s="128">
        <v>1300</v>
      </c>
      <c r="J7" s="12"/>
      <c r="K7" s="12" t="s">
        <v>41</v>
      </c>
      <c r="L7" s="128">
        <v>0</v>
      </c>
    </row>
    <row r="8" spans="2:12" s="7" customFormat="1" ht="15.75" customHeight="1" x14ac:dyDescent="0.2">
      <c r="B8" s="12" t="s">
        <v>42</v>
      </c>
      <c r="C8" s="13"/>
      <c r="D8" s="12"/>
      <c r="E8" s="19" t="s">
        <v>118</v>
      </c>
      <c r="F8" s="12"/>
      <c r="G8" s="12"/>
      <c r="H8" s="116" t="s">
        <v>165</v>
      </c>
      <c r="I8" s="127">
        <v>2600</v>
      </c>
      <c r="J8" s="12"/>
      <c r="K8" s="12" t="s">
        <v>43</v>
      </c>
      <c r="L8" s="129">
        <v>3000</v>
      </c>
    </row>
    <row r="9" spans="2:12" s="7" customFormat="1" ht="15.75" customHeight="1" x14ac:dyDescent="0.2">
      <c r="B9" s="12" t="s">
        <v>44</v>
      </c>
      <c r="C9" s="13"/>
      <c r="D9" s="12"/>
      <c r="E9" s="19"/>
      <c r="F9" s="12"/>
      <c r="G9" s="12"/>
      <c r="H9" s="116" t="s">
        <v>166</v>
      </c>
      <c r="I9" s="127">
        <v>3900</v>
      </c>
      <c r="J9" s="12"/>
      <c r="K9" s="12" t="s">
        <v>45</v>
      </c>
      <c r="L9" s="129">
        <v>6000</v>
      </c>
    </row>
    <row r="10" spans="2:12" s="7" customFormat="1" ht="15.75" customHeight="1" x14ac:dyDescent="0.2">
      <c r="B10" s="12"/>
      <c r="C10" s="13"/>
      <c r="D10" s="12"/>
      <c r="E10" s="19"/>
      <c r="F10" s="12"/>
      <c r="G10" s="12"/>
      <c r="H10" s="12"/>
      <c r="I10" s="126"/>
      <c r="J10" s="12"/>
      <c r="K10" s="12" t="s">
        <v>46</v>
      </c>
      <c r="L10" s="129">
        <v>9000</v>
      </c>
    </row>
    <row r="11" spans="2:12" s="7" customFormat="1" ht="15.75" customHeight="1" x14ac:dyDescent="0.2">
      <c r="B11" s="12"/>
      <c r="C11" s="12"/>
      <c r="D11" s="12"/>
      <c r="E11" s="12"/>
      <c r="F11" s="12"/>
      <c r="G11" s="12"/>
      <c r="H11" s="12"/>
      <c r="I11" s="12"/>
      <c r="J11" s="12"/>
      <c r="K11" s="79" t="s">
        <v>143</v>
      </c>
      <c r="L11" s="129">
        <v>12000</v>
      </c>
    </row>
    <row r="12" spans="2:12" s="7" customFormat="1" ht="15.75" customHeight="1" x14ac:dyDescent="0.2">
      <c r="B12" s="12"/>
      <c r="C12" s="12"/>
      <c r="D12" s="12"/>
      <c r="E12" s="12"/>
      <c r="F12" s="12"/>
      <c r="G12" s="12"/>
      <c r="H12" s="12"/>
      <c r="I12" s="12"/>
      <c r="J12" s="12"/>
      <c r="K12" s="79" t="s">
        <v>144</v>
      </c>
      <c r="L12" s="129">
        <v>15000</v>
      </c>
    </row>
    <row r="13" spans="2:12" s="7" customFormat="1" ht="15.75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s="7" customFormat="1" ht="15.7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7" customFormat="1" ht="15.75" customHeight="1" x14ac:dyDescent="0.2">
      <c r="B15" s="116" t="s">
        <v>160</v>
      </c>
      <c r="C15" s="80" t="s">
        <v>145</v>
      </c>
      <c r="D15" s="12"/>
      <c r="E15" s="116" t="s">
        <v>161</v>
      </c>
      <c r="F15" s="80" t="s">
        <v>142</v>
      </c>
      <c r="G15" s="12"/>
      <c r="H15" s="116" t="s">
        <v>162</v>
      </c>
      <c r="I15" s="130" t="s">
        <v>164</v>
      </c>
      <c r="J15" s="12"/>
      <c r="K15" s="116" t="s">
        <v>163</v>
      </c>
      <c r="L15" s="84" t="s">
        <v>150</v>
      </c>
    </row>
    <row r="16" spans="2:12" s="115" customFormat="1" ht="16" customHeight="1" x14ac:dyDescent="0.2">
      <c r="B16" s="112" t="s">
        <v>47</v>
      </c>
      <c r="C16" s="113">
        <v>4800</v>
      </c>
      <c r="D16" s="114"/>
      <c r="E16" s="112" t="s">
        <v>47</v>
      </c>
      <c r="F16" s="113">
        <v>4025</v>
      </c>
      <c r="G16" s="114"/>
      <c r="H16" s="112" t="s">
        <v>47</v>
      </c>
      <c r="I16" s="113">
        <v>1300</v>
      </c>
      <c r="J16" s="114"/>
      <c r="K16" s="112" t="s">
        <v>47</v>
      </c>
      <c r="L16" s="113">
        <v>6000</v>
      </c>
    </row>
    <row r="17" spans="2:12" s="7" customFormat="1" ht="15.75" customHeight="1" x14ac:dyDescent="0.2">
      <c r="B17" s="8"/>
      <c r="C17" s="13"/>
      <c r="D17" s="12"/>
      <c r="E17" s="8"/>
      <c r="F17" s="13"/>
      <c r="G17" s="12"/>
      <c r="H17" s="8"/>
      <c r="I17" s="13"/>
      <c r="J17" s="12"/>
      <c r="K17" s="8"/>
      <c r="L17" s="13"/>
    </row>
    <row r="18" spans="2:12" s="7" customFormat="1" ht="15.75" customHeight="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s="69" customFormat="1" ht="15.75" customHeight="1" x14ac:dyDescent="0.2">
      <c r="B19" s="66" t="s">
        <v>13</v>
      </c>
      <c r="C19" s="67"/>
      <c r="D19" s="67"/>
      <c r="E19" s="66" t="s">
        <v>13</v>
      </c>
      <c r="F19" s="68"/>
      <c r="G19" s="68"/>
      <c r="H19" s="66" t="s">
        <v>13</v>
      </c>
      <c r="I19" s="68"/>
      <c r="J19" s="68"/>
      <c r="K19" s="66" t="s">
        <v>13</v>
      </c>
      <c r="L19" s="67"/>
    </row>
    <row r="20" spans="2:12" s="7" customFormat="1" ht="15.75" customHeight="1" x14ac:dyDescent="0.2">
      <c r="B20" s="12" t="s">
        <v>84</v>
      </c>
      <c r="C20" s="13">
        <v>2400</v>
      </c>
      <c r="D20" s="12"/>
      <c r="E20" s="82" t="s">
        <v>146</v>
      </c>
      <c r="F20" s="13">
        <f>5*575</f>
        <v>2875</v>
      </c>
      <c r="G20" s="12"/>
      <c r="H20" s="12" t="s">
        <v>20</v>
      </c>
      <c r="I20" s="13">
        <f>I7</f>
        <v>1300</v>
      </c>
      <c r="J20" s="12"/>
      <c r="K20" s="25" t="s">
        <v>23</v>
      </c>
      <c r="L20" s="13">
        <v>0</v>
      </c>
    </row>
    <row r="21" spans="2:12" s="7" customFormat="1" ht="15.75" customHeight="1" x14ac:dyDescent="0.2">
      <c r="B21" s="12"/>
      <c r="C21" s="13"/>
      <c r="D21" s="12"/>
      <c r="E21" s="12"/>
      <c r="F21" s="13"/>
      <c r="G21" s="12"/>
      <c r="H21" s="12"/>
      <c r="I21" s="13"/>
      <c r="J21" s="12"/>
      <c r="K21" s="12"/>
      <c r="L21" s="13"/>
    </row>
    <row r="22" spans="2:12" s="7" customFormat="1" ht="15.75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s="68" customFormat="1" ht="15.75" customHeight="1" x14ac:dyDescent="0.2">
      <c r="B23" s="66" t="s">
        <v>14</v>
      </c>
      <c r="E23" s="66" t="s">
        <v>14</v>
      </c>
      <c r="H23" s="66" t="s">
        <v>14</v>
      </c>
      <c r="K23" s="66" t="s">
        <v>14</v>
      </c>
    </row>
    <row r="24" spans="2:12" s="7" customFormat="1" ht="15.75" customHeight="1" x14ac:dyDescent="0.2">
      <c r="B24" s="12" t="s">
        <v>85</v>
      </c>
      <c r="C24" s="13">
        <v>4800</v>
      </c>
      <c r="D24" s="12"/>
      <c r="E24" s="82" t="s">
        <v>147</v>
      </c>
      <c r="F24" s="13">
        <f>4*575</f>
        <v>2300</v>
      </c>
      <c r="G24" s="12"/>
      <c r="H24" s="12" t="s">
        <v>21</v>
      </c>
      <c r="I24" s="13">
        <f>I8</f>
        <v>2600</v>
      </c>
      <c r="J24" s="12"/>
      <c r="K24" s="12" t="s">
        <v>24</v>
      </c>
      <c r="L24" s="13">
        <f>L9</f>
        <v>6000</v>
      </c>
    </row>
    <row r="25" spans="2:12" s="7" customFormat="1" ht="15.75" customHeight="1" x14ac:dyDescent="0.2">
      <c r="B25" s="12"/>
      <c r="C25" s="13"/>
      <c r="D25" s="12"/>
      <c r="E25" s="12"/>
      <c r="F25" s="13"/>
      <c r="G25" s="12"/>
      <c r="H25" s="12"/>
      <c r="I25" s="13"/>
      <c r="J25" s="12"/>
      <c r="K25" s="12"/>
      <c r="L25" s="13"/>
    </row>
    <row r="26" spans="2:12" s="7" customFormat="1" ht="15.75" customHeight="1" x14ac:dyDescent="0.2"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</row>
    <row r="27" spans="2:12" s="68" customFormat="1" ht="15.75" customHeight="1" x14ac:dyDescent="0.2">
      <c r="B27" s="66" t="s">
        <v>15</v>
      </c>
      <c r="E27" s="66" t="s">
        <v>15</v>
      </c>
      <c r="H27" s="66" t="s">
        <v>15</v>
      </c>
      <c r="K27" s="66" t="s">
        <v>15</v>
      </c>
    </row>
    <row r="28" spans="2:12" s="7" customFormat="1" ht="15.75" customHeight="1" x14ac:dyDescent="0.2">
      <c r="B28" s="12" t="s">
        <v>86</v>
      </c>
      <c r="C28" s="13">
        <v>7200</v>
      </c>
      <c r="D28" s="12"/>
      <c r="E28" s="82" t="s">
        <v>148</v>
      </c>
      <c r="F28" s="83">
        <f>10*575</f>
        <v>5750</v>
      </c>
      <c r="G28" s="12"/>
      <c r="H28" s="12" t="s">
        <v>87</v>
      </c>
      <c r="I28" s="13">
        <f>I9</f>
        <v>3900</v>
      </c>
      <c r="J28" s="12"/>
      <c r="K28" s="12" t="s">
        <v>88</v>
      </c>
      <c r="L28" s="13">
        <v>9000</v>
      </c>
    </row>
    <row r="29" spans="2:12" s="7" customFormat="1" ht="15.75" customHeight="1" x14ac:dyDescent="0.2">
      <c r="B29" s="12"/>
      <c r="C29" s="13"/>
      <c r="D29" s="12"/>
      <c r="E29" s="25"/>
      <c r="F29" s="13"/>
      <c r="G29" s="12"/>
      <c r="H29" s="12"/>
      <c r="I29" s="13"/>
      <c r="J29" s="12"/>
      <c r="K29" s="25"/>
      <c r="L29" s="13"/>
    </row>
    <row r="30" spans="2:12" s="7" customFormat="1" ht="15.75" customHeigh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s="68" customFormat="1" ht="15.75" customHeight="1" x14ac:dyDescent="0.2">
      <c r="B31" s="66" t="s">
        <v>127</v>
      </c>
      <c r="E31" s="66" t="s">
        <v>127</v>
      </c>
      <c r="H31" s="66" t="s">
        <v>127</v>
      </c>
      <c r="K31" s="66" t="s">
        <v>127</v>
      </c>
    </row>
    <row r="32" spans="2:12" s="7" customFormat="1" ht="15.75" customHeight="1" x14ac:dyDescent="0.2">
      <c r="B32" s="25" t="s">
        <v>85</v>
      </c>
      <c r="C32" s="13">
        <v>4800</v>
      </c>
      <c r="D32" s="12"/>
      <c r="E32" s="82" t="s">
        <v>149</v>
      </c>
      <c r="F32" s="13">
        <f>15*575</f>
        <v>8625</v>
      </c>
      <c r="G32" s="12"/>
      <c r="H32" s="12" t="s">
        <v>21</v>
      </c>
      <c r="I32" s="13">
        <v>2600</v>
      </c>
      <c r="J32" s="12"/>
      <c r="K32" s="86" t="s">
        <v>155</v>
      </c>
      <c r="L32" s="13">
        <v>12000</v>
      </c>
    </row>
    <row r="33" spans="2:12" s="7" customFormat="1" ht="15.75" customHeigh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0"/>
      <c r="L33" s="12"/>
    </row>
    <row r="34" spans="2:12" s="7" customFormat="1" ht="15.75" customHeight="1" x14ac:dyDescent="0.2">
      <c r="C34" s="12"/>
      <c r="D34" s="12"/>
      <c r="E34" s="12"/>
      <c r="F34" s="12"/>
      <c r="G34" s="12"/>
      <c r="H34" s="12"/>
      <c r="I34" s="12"/>
      <c r="J34" s="12"/>
      <c r="K34" s="10" t="s">
        <v>135</v>
      </c>
      <c r="L34" s="12"/>
    </row>
    <row r="35" spans="2:12" s="7" customFormat="1" ht="15.75" customHeight="1" x14ac:dyDescent="0.2">
      <c r="C35" s="12"/>
      <c r="D35" s="12"/>
      <c r="E35" s="12"/>
      <c r="F35" s="12"/>
      <c r="G35" s="12"/>
      <c r="H35" s="12"/>
      <c r="I35" s="12"/>
      <c r="J35" s="12"/>
      <c r="K35" s="10" t="s">
        <v>131</v>
      </c>
      <c r="L35" s="12"/>
    </row>
    <row r="36" spans="2:12" s="7" customFormat="1" ht="15.75" customHeight="1" x14ac:dyDescent="0.2">
      <c r="B36" s="12"/>
      <c r="C36" s="13"/>
      <c r="D36" s="12"/>
      <c r="E36" s="12"/>
      <c r="F36" s="12"/>
      <c r="G36" s="12"/>
      <c r="H36" s="12"/>
      <c r="I36" s="12"/>
      <c r="J36" s="12"/>
      <c r="K36" s="10" t="s">
        <v>128</v>
      </c>
      <c r="L36" s="12"/>
    </row>
    <row r="37" spans="2:12" s="7" customFormat="1" ht="15.75" customHeight="1" x14ac:dyDescent="0.2">
      <c r="K37" s="4" t="s">
        <v>129</v>
      </c>
    </row>
    <row r="38" spans="2:12" ht="15.75" customHeight="1" x14ac:dyDescent="0.2">
      <c r="K38" s="76" t="s">
        <v>130</v>
      </c>
    </row>
    <row r="39" spans="2:12" ht="15.75" customHeight="1" x14ac:dyDescent="0.2">
      <c r="B39" s="4"/>
      <c r="C39" s="3"/>
      <c r="K39" s="10"/>
    </row>
    <row r="40" spans="2:12" ht="15.75" customHeight="1" x14ac:dyDescent="0.2">
      <c r="K40" s="10"/>
    </row>
    <row r="41" spans="2:12" ht="15.75" customHeight="1" x14ac:dyDescent="0.2">
      <c r="K41" s="10"/>
    </row>
    <row r="42" spans="2:12" ht="15.75" customHeight="1" x14ac:dyDescent="0.2"/>
    <row r="43" spans="2:12" ht="15.75" customHeight="1" x14ac:dyDescent="0.2"/>
    <row r="44" spans="2:12" ht="15.75" customHeight="1" x14ac:dyDescent="0.2"/>
    <row r="45" spans="2:12" ht="15.75" customHeight="1" x14ac:dyDescent="0.2"/>
    <row r="46" spans="2:12" ht="15.75" customHeight="1" x14ac:dyDescent="0.2"/>
    <row r="47" spans="2:12" ht="15.75" customHeight="1" x14ac:dyDescent="0.2"/>
    <row r="48" spans="2:12" ht="15.75" customHeight="1" x14ac:dyDescent="0.2"/>
    <row r="49" spans="2:3" ht="15.75" customHeight="1" x14ac:dyDescent="0.2"/>
    <row r="50" spans="2:3" ht="15.75" customHeight="1" x14ac:dyDescent="0.2"/>
    <row r="51" spans="2:3" ht="15.75" customHeight="1" x14ac:dyDescent="0.2"/>
    <row r="52" spans="2:3" ht="15.75" customHeight="1" x14ac:dyDescent="0.2"/>
    <row r="53" spans="2:3" ht="15.75" customHeight="1" x14ac:dyDescent="0.2"/>
    <row r="54" spans="2:3" ht="15.75" customHeight="1" x14ac:dyDescent="0.2"/>
    <row r="55" spans="2:3" ht="15.75" customHeight="1" x14ac:dyDescent="0.2"/>
    <row r="56" spans="2:3" ht="15.75" customHeight="1" x14ac:dyDescent="0.2"/>
    <row r="57" spans="2:3" ht="15.75" customHeight="1" x14ac:dyDescent="0.2"/>
    <row r="58" spans="2:3" ht="15.75" customHeight="1" x14ac:dyDescent="0.2"/>
    <row r="59" spans="2:3" ht="15.75" customHeight="1" x14ac:dyDescent="0.2">
      <c r="B59" s="2"/>
      <c r="C59" s="2"/>
    </row>
    <row r="60" spans="2:3" ht="15.75" customHeight="1" x14ac:dyDescent="0.2"/>
    <row r="61" spans="2:3" ht="15.75" customHeight="1" x14ac:dyDescent="0.2"/>
    <row r="62" spans="2:3" ht="15.75" customHeight="1" x14ac:dyDescent="0.2"/>
    <row r="63" spans="2:3" ht="15.75" customHeight="1" x14ac:dyDescent="0.2"/>
    <row r="64" spans="2: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pageMargins left="0.75" right="0.75" top="1" bottom="1" header="0" footer="0"/>
  <pageSetup scale="5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Salary Summary</vt:lpstr>
      <vt:lpstr>2 Housing Adjustment</vt:lpstr>
      <vt:lpstr>3 Track Record, Exp, Edn, 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Strickland</dc:creator>
  <cp:lastModifiedBy>Leadership Development Admin</cp:lastModifiedBy>
  <cp:lastPrinted>2022-12-09T20:06:55Z</cp:lastPrinted>
  <dcterms:created xsi:type="dcterms:W3CDTF">2019-04-17T22:41:52Z</dcterms:created>
  <dcterms:modified xsi:type="dcterms:W3CDTF">2022-12-22T18:22:30Z</dcterms:modified>
</cp:coreProperties>
</file>